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  <sheet name="Статутний" sheetId="7" r:id="rId7"/>
  </sheets>
  <definedNames/>
  <calcPr fullCalcOnLoad="1"/>
</workbook>
</file>

<file path=xl/sharedStrings.xml><?xml version="1.0" encoding="utf-8"?>
<sst xmlns="http://schemas.openxmlformats.org/spreadsheetml/2006/main" count="379" uniqueCount="242">
  <si>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</si>
  <si>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</si>
  <si>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</si>
  <si>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</si>
  <si>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</si>
  <si>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</si>
  <si>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</si>
  <si>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</si>
  <si>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</si>
  <si>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</si>
  <si>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</si>
  <si>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</si>
  <si>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</si>
  <si>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</si>
  <si>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</si>
  <si>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</si>
  <si>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</si>
  <si>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</si>
  <si>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</si>
  <si>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</si>
  <si>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</si>
  <si>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</si>
  <si>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</si>
  <si>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</si>
  <si>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</si>
  <si>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</si>
  <si>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</si>
  <si>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</si>
  <si>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</si>
  <si>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</si>
  <si>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</si>
  <si>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</si>
  <si>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</si>
  <si>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</si>
  <si>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</si>
  <si>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</si>
  <si>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</si>
  <si>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</si>
  <si>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</si>
  <si>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</si>
  <si>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</si>
  <si>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</si>
  <si>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</si>
  <si>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</si>
  <si>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</si>
  <si>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</si>
  <si>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</si>
  <si>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</si>
  <si>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</si>
  <si>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</si>
  <si>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</si>
  <si>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</si>
  <si>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</si>
  <si>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</si>
  <si>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</si>
  <si>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</si>
  <si>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</si>
  <si>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</si>
  <si>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</si>
  <si>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</si>
  <si>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</si>
  <si>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</si>
  <si>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</si>
  <si>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</si>
  <si>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</si>
  <si>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</si>
  <si>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</si>
  <si>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</si>
  <si>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</si>
  <si>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</si>
  <si>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</si>
  <si>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</si>
  <si>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</si>
  <si>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</si>
  <si>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</si>
  <si>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</si>
  <si>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</si>
  <si>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</si>
  <si>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</si>
  <si>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</si>
  <si>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</si>
  <si>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</si>
  <si>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</si>
  <si>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</si>
  <si>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</si>
  <si>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</si>
  <si>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</si>
  <si>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</si>
  <si>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</si>
  <si>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</si>
  <si>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</si>
  <si>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</si>
  <si>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</si>
  <si>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</si>
  <si>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</si>
  <si>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</si>
  <si>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</si>
  <si>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</si>
  <si>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</si>
  <si>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</si>
  <si>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</si>
  <si>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</si>
  <si>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</si>
  <si>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</si>
  <si>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</si>
  <si>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</si>
  <si>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</si>
  <si>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</si>
  <si>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</si>
  <si>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</si>
  <si>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</si>
  <si>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</si>
  <si>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</si>
  <si>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</si>
  <si>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</si>
  <si>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</si>
  <si>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</si>
  <si>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</si>
  <si>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</si>
  <si>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</si>
  <si>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</si>
  <si>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</si>
  <si>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</si>
  <si>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</si>
  <si>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</si>
  <si>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</si>
  <si>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</si>
  <si>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</si>
  <si>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</si>
  <si>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</si>
  <si>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</si>
  <si>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</si>
  <si>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</si>
  <si>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</si>
  <si>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</si>
  <si>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</si>
  <si>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</si>
  <si>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</si>
  <si>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</si>
  <si>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</si>
  <si>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</si>
  <si>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</si>
  <si>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</si>
  <si>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</si>
  <si>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</si>
  <si>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</si>
  <si>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</si>
  <si>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</si>
  <si>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</si>
  <si>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</si>
  <si>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</si>
  <si>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</si>
  <si>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</si>
  <si>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</si>
  <si>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</si>
  <si>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</si>
  <si>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</si>
  <si>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</si>
  <si>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</si>
  <si>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</si>
  <si>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</si>
  <si>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</si>
  <si>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</si>
  <si>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</si>
  <si>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</si>
  <si>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</si>
  <si>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</si>
  <si>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</si>
  <si>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</si>
  <si>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</si>
  <si>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</si>
  <si>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</si>
  <si>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</si>
  <si>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</si>
  <si>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</si>
  <si>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</si>
  <si>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</si>
  <si>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</si>
  <si>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</si>
  <si>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</si>
  <si>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</si>
  <si>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</si>
  <si>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</si>
  <si>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</si>
  <si>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</si>
  <si>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</si>
  <si>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</si>
  <si>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</si>
  <si>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</si>
  <si>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</si>
  <si>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</si>
  <si>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</si>
  <si>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</si>
  <si>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</si>
  <si>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</si>
  <si>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</si>
  <si>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</si>
  <si>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</si>
  <si>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</si>
  <si>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</si>
  <si>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</si>
  <si>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</si>
  <si>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</si>
  <si>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</si>
  <si>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</si>
  <si>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r>
      <t>Інші надходження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</si>
  <si>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8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</si>
  <si>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</si>
  <si>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8"/>
        <rFont val="Times New Roman"/>
        <family val="1"/>
      </rPr>
      <t xml:space="preserve"> </t>
    </r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</si>
  <si>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8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</si>
  <si>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</si>
  <si>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</si>
  <si>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</si>
  <si>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</si>
  <si>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</si>
  <si>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</si>
  <si>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</si>
  <si>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</si>
  <si>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</si>
  <si>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придбання (виготовлення) основних засобів: придбання поливки, придбання дитячих майданчиків, трактора</t>
  </si>
  <si>
    <t>Змінений фінансовий план поточного 2022 року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</si>
  <si>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</si>
  <si>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</si>
  <si>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</si>
  <si>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</si>
  <si>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</si>
  <si>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</si>
  <si>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</si>
  <si>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Придбання матеріальних цінностей (пальне)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</si>
  <si>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</si>
  <si>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</si>
  <si>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Фінансовий план поточного 2022  року</t>
  </si>
  <si>
    <t>Відшкодування комунальних послуг та платні послуги</t>
  </si>
  <si>
    <t xml:space="preserve"> ЗМІНЕНИЙ ФІНАНСОВИЙ ПЛАН ПІДПРИЄМСТВА НА 2022 рік</t>
  </si>
  <si>
    <t>ЗМІНЕНИЙ ФІНАНСОВИЙ ПЛАН на 2022 рік</t>
  </si>
  <si>
    <t xml:space="preserve">за ЄДРПОУ </t>
  </si>
  <si>
    <t>придбання на оновлення необоротних активів (розшифрувати)</t>
  </si>
  <si>
    <t>_________________ _________________</t>
  </si>
  <si>
    <t>Рішення двадцять восьмої сесії</t>
  </si>
  <si>
    <t>Нетішинської міської ради</t>
  </si>
  <si>
    <t xml:space="preserve">VІІІ скликання </t>
  </si>
  <si>
    <t>02.09.2022 № 28/1516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</si>
</sst>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201" fontId="7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4" fontId="2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4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1" fontId="25" fillId="24" borderId="20" xfId="0" applyNumberFormat="1" applyFont="1" applyFill="1" applyBorder="1" applyAlignment="1">
      <alignment horizontal="center" vertical="center" wrapText="1"/>
    </xf>
    <xf numFmtId="201" fontId="28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vertical="center" wrapText="1"/>
    </xf>
    <xf numFmtId="208" fontId="25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0" fontId="11" fillId="24" borderId="0" xfId="0" applyFont="1" applyFill="1" applyBorder="1" applyAlignment="1">
      <alignment horizontal="center" vertical="center"/>
    </xf>
    <xf numFmtId="209" fontId="10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5" fillId="24" borderId="20" xfId="53" applyFont="1" applyFill="1" applyBorder="1" applyAlignment="1">
      <alignment horizontal="left" vertical="center" wrapText="1"/>
      <protection/>
    </xf>
    <xf numFmtId="0" fontId="25" fillId="24" borderId="20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201" fontId="28" fillId="24" borderId="20" xfId="0" applyNumberFormat="1" applyFont="1" applyFill="1" applyBorder="1" applyAlignment="1">
      <alignment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53" applyFont="1" applyFill="1" applyBorder="1" applyAlignment="1">
      <alignment horizontal="center" vertical="center"/>
      <protection/>
    </xf>
    <xf numFmtId="0" fontId="28" fillId="24" borderId="2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201" fontId="9" fillId="0" borderId="0" xfId="0" applyNumberFormat="1" applyFont="1" applyAlignment="1">
      <alignment/>
    </xf>
    <xf numFmtId="209" fontId="0" fillId="0" borderId="0" xfId="0" applyNumberFormat="1" applyAlignment="1">
      <alignment/>
    </xf>
    <xf numFmtId="0" fontId="25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vertical="center" wrapText="1"/>
    </xf>
    <xf numFmtId="201" fontId="11" fillId="24" borderId="20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25" fillId="24" borderId="20" xfId="0" applyFont="1" applyFill="1" applyBorder="1" applyAlignment="1" quotePrefix="1">
      <alignment horizontal="center" vertical="center"/>
    </xf>
    <xf numFmtId="0" fontId="28" fillId="24" borderId="20" xfId="0" applyFont="1" applyFill="1" applyBorder="1" applyAlignment="1" quotePrefix="1">
      <alignment horizontal="center" vertical="center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0" fontId="25" fillId="24" borderId="21" xfId="0" applyFont="1" applyFill="1" applyBorder="1" applyAlignment="1">
      <alignment horizontal="left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0" fontId="28" fillId="24" borderId="20" xfId="0" applyFont="1" applyFill="1" applyBorder="1" applyAlignment="1" quotePrefix="1">
      <alignment horizontal="center"/>
    </xf>
    <xf numFmtId="201" fontId="25" fillId="24" borderId="20" xfId="0" applyNumberFormat="1" applyFont="1" applyFill="1" applyBorder="1" applyAlignment="1">
      <alignment horizontal="center" vertical="center"/>
    </xf>
    <xf numFmtId="0" fontId="51" fillId="24" borderId="0" xfId="0" applyFont="1" applyFill="1" applyAlignment="1">
      <alignment/>
    </xf>
    <xf numFmtId="0" fontId="28" fillId="24" borderId="20" xfId="53" applyFont="1" applyFill="1" applyBorder="1" applyAlignment="1">
      <alignment horizontal="left" vertical="center" wrapText="1"/>
      <protection/>
    </xf>
    <xf numFmtId="201" fontId="25" fillId="24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01" fontId="5" fillId="0" borderId="0" xfId="0" applyNumberFormat="1" applyFont="1" applyAlignment="1">
      <alignment/>
    </xf>
    <xf numFmtId="0" fontId="10" fillId="24" borderId="20" xfId="0" applyNumberFormat="1" applyFont="1" applyFill="1" applyBorder="1" applyAlignment="1" quotePrefix="1">
      <alignment horizontal="center" vertical="center" wrapText="1"/>
    </xf>
    <xf numFmtId="212" fontId="11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 wrapText="1"/>
    </xf>
    <xf numFmtId="212" fontId="10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3" xfId="0" applyFont="1" applyFill="1" applyBorder="1" applyAlignment="1" quotePrefix="1">
      <alignment horizontal="center" vertical="center"/>
    </xf>
    <xf numFmtId="208" fontId="28" fillId="24" borderId="20" xfId="0" applyNumberFormat="1" applyFont="1" applyFill="1" applyBorder="1" applyAlignment="1">
      <alignment horizontal="center" vertical="center" wrapText="1"/>
    </xf>
    <xf numFmtId="0" fontId="28" fillId="24" borderId="24" xfId="53" applyFont="1" applyFill="1" applyBorder="1" applyAlignment="1">
      <alignment horizontal="left" vertical="center" wrapText="1"/>
      <protection/>
    </xf>
    <xf numFmtId="0" fontId="28" fillId="24" borderId="24" xfId="0" applyFont="1" applyFill="1" applyBorder="1" applyAlignment="1" quotePrefix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2" fillId="24" borderId="25" xfId="0" applyFont="1" applyFill="1" applyBorder="1" applyAlignment="1">
      <alignment/>
    </xf>
    <xf numFmtId="0" fontId="10" fillId="24" borderId="26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left" vertical="center" wrapText="1"/>
    </xf>
    <xf numFmtId="206" fontId="10" fillId="24" borderId="26" xfId="0" applyNumberFormat="1" applyFont="1" applyFill="1" applyBorder="1" applyAlignment="1">
      <alignment vertical="center" wrapText="1"/>
    </xf>
    <xf numFmtId="207" fontId="10" fillId="24" borderId="26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left" vertical="center"/>
    </xf>
    <xf numFmtId="209" fontId="3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 applyProtection="1">
      <alignment horizontal="left" vertical="center" wrapText="1"/>
      <protection locked="0"/>
    </xf>
    <xf numFmtId="0" fontId="4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201" fontId="33" fillId="24" borderId="20" xfId="0" applyNumberFormat="1" applyFont="1" applyFill="1" applyBorder="1" applyAlignment="1">
      <alignment horizontal="center" vertical="center" wrapText="1"/>
    </xf>
    <xf numFmtId="0" fontId="4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center"/>
    </xf>
    <xf numFmtId="201" fontId="52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8" fillId="24" borderId="26" xfId="53" applyFont="1" applyFill="1" applyBorder="1" applyAlignment="1">
      <alignment horizontal="center" vertical="center" wrapText="1"/>
      <protection/>
    </xf>
    <xf numFmtId="0" fontId="28" fillId="24" borderId="27" xfId="53" applyFont="1" applyFill="1" applyBorder="1" applyAlignment="1">
      <alignment horizontal="center" vertical="center" wrapText="1"/>
      <protection/>
    </xf>
    <xf numFmtId="0" fontId="28" fillId="24" borderId="28" xfId="53" applyFont="1" applyFill="1" applyBorder="1" applyAlignment="1">
      <alignment horizontal="center" vertical="center" wrapText="1"/>
      <protection/>
    </xf>
    <xf numFmtId="0" fontId="10" fillId="24" borderId="25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28" fillId="24" borderId="2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4" xfId="53" applyFont="1" applyFill="1" applyBorder="1" applyAlignment="1">
      <alignment horizontal="center" vertical="center" wrapText="1"/>
      <protection/>
    </xf>
    <xf numFmtId="0" fontId="26" fillId="24" borderId="23" xfId="53" applyFont="1" applyFill="1" applyBorder="1" applyAlignment="1">
      <alignment horizontal="center" vertical="center" wrapText="1"/>
      <protection/>
    </xf>
    <xf numFmtId="0" fontId="26" fillId="24" borderId="20" xfId="0" applyFont="1" applyFill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/>
    </xf>
    <xf numFmtId="0" fontId="28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ht="12.75">
      <c r="B1" s="9"/>
    </row>
    <row r="2" ht="12.75">
      <c r="B2" s="9"/>
    </row>
    <row r="3" spans="2:5" ht="18.75">
      <c r="B3" s="9"/>
      <c r="E3" s="8" t="s">
        <v>129</v>
      </c>
    </row>
    <row r="4" spans="2:8" ht="18.75">
      <c r="B4" s="9"/>
      <c r="E4" s="231" t="s">
        <v>238</v>
      </c>
      <c r="F4" s="231"/>
      <c r="G4" s="231"/>
      <c r="H4" s="231"/>
    </row>
    <row r="5" spans="2:8" ht="18.75">
      <c r="B5" s="9"/>
      <c r="E5" s="231" t="s">
        <v>239</v>
      </c>
      <c r="F5" s="231"/>
      <c r="G5" s="231"/>
      <c r="H5" s="231"/>
    </row>
    <row r="6" spans="2:8" ht="18.75">
      <c r="B6" s="9"/>
      <c r="E6" s="231" t="s">
        <v>240</v>
      </c>
      <c r="F6" s="231"/>
      <c r="G6" s="231"/>
      <c r="H6" s="231"/>
    </row>
    <row r="7" spans="2:8" ht="18.75">
      <c r="B7" s="9"/>
      <c r="E7" s="232" t="s">
        <v>241</v>
      </c>
      <c r="F7" s="232"/>
      <c r="G7" s="232"/>
      <c r="H7" s="232"/>
    </row>
    <row r="8" spans="2:8" ht="18.75">
      <c r="B8" s="9"/>
      <c r="E8" s="230"/>
      <c r="F8" s="230"/>
      <c r="G8" s="230"/>
      <c r="H8" s="230"/>
    </row>
    <row r="9" ht="12.75">
      <c r="B9" s="9"/>
    </row>
    <row r="10" ht="12.75">
      <c r="B10" s="9"/>
    </row>
    <row r="11" spans="2:8" ht="20.25" customHeight="1" thickBot="1">
      <c r="B11" s="187" t="s">
        <v>234</v>
      </c>
      <c r="C11" s="187"/>
      <c r="D11" s="187"/>
      <c r="E11" s="187"/>
      <c r="F11" s="187"/>
      <c r="G11" s="187"/>
      <c r="H11" s="187"/>
    </row>
    <row r="12" spans="2:8" ht="15.75">
      <c r="B12" s="11"/>
      <c r="C12" s="11"/>
      <c r="D12" s="10"/>
      <c r="E12" s="10"/>
      <c r="F12" s="10"/>
      <c r="G12" s="26" t="s">
        <v>130</v>
      </c>
      <c r="H12" s="27"/>
    </row>
    <row r="13" spans="2:8" ht="16.5" thickBot="1">
      <c r="B13" s="23"/>
      <c r="C13" s="7"/>
      <c r="D13" s="7"/>
      <c r="E13" s="7"/>
      <c r="F13" s="11"/>
      <c r="G13" s="31" t="s">
        <v>176</v>
      </c>
      <c r="H13" s="32">
        <v>2022</v>
      </c>
    </row>
    <row r="14" spans="2:8" ht="45" customHeight="1" thickBot="1">
      <c r="B14" s="28" t="s">
        <v>131</v>
      </c>
      <c r="C14" s="186" t="s">
        <v>177</v>
      </c>
      <c r="D14" s="186"/>
      <c r="E14" s="186"/>
      <c r="F14" s="29" t="s">
        <v>235</v>
      </c>
      <c r="G14" s="184">
        <v>39613992</v>
      </c>
      <c r="H14" s="185"/>
    </row>
    <row r="15" spans="2:8" ht="32.25" thickBot="1">
      <c r="B15" s="14" t="s">
        <v>132</v>
      </c>
      <c r="C15" s="189" t="s">
        <v>178</v>
      </c>
      <c r="D15" s="189"/>
      <c r="E15" s="189"/>
      <c r="F15" s="12" t="s">
        <v>133</v>
      </c>
      <c r="G15" s="184">
        <v>150</v>
      </c>
      <c r="H15" s="185"/>
    </row>
    <row r="16" spans="2:8" ht="33" customHeight="1" thickBot="1">
      <c r="B16" s="14" t="s">
        <v>134</v>
      </c>
      <c r="C16" s="186"/>
      <c r="D16" s="186"/>
      <c r="E16" s="186"/>
      <c r="F16" s="12" t="s">
        <v>135</v>
      </c>
      <c r="G16" s="35"/>
      <c r="H16" s="36"/>
    </row>
    <row r="17" spans="2:8" ht="29.25" customHeight="1" thickBot="1">
      <c r="B17" s="14" t="s">
        <v>136</v>
      </c>
      <c r="C17" s="186" t="s">
        <v>179</v>
      </c>
      <c r="D17" s="186"/>
      <c r="E17" s="186"/>
      <c r="F17" s="12" t="s">
        <v>137</v>
      </c>
      <c r="G17" s="184" t="s">
        <v>180</v>
      </c>
      <c r="H17" s="185"/>
    </row>
    <row r="18" spans="2:8" ht="32.25" customHeight="1" thickBot="1">
      <c r="B18" s="14" t="s">
        <v>138</v>
      </c>
      <c r="C18" s="34" t="s">
        <v>181</v>
      </c>
      <c r="D18" s="15"/>
      <c r="E18" s="15"/>
      <c r="F18" s="16"/>
      <c r="G18" s="16"/>
      <c r="H18" s="13"/>
    </row>
    <row r="19" spans="2:8" ht="21.75" customHeight="1" thickBot="1">
      <c r="B19" s="14" t="s">
        <v>139</v>
      </c>
      <c r="C19" s="188" t="s">
        <v>182</v>
      </c>
      <c r="D19" s="188"/>
      <c r="E19" s="15"/>
      <c r="F19" s="16"/>
      <c r="G19" s="16"/>
      <c r="H19" s="13"/>
    </row>
    <row r="20" spans="2:8" ht="21.75" customHeight="1" thickBot="1">
      <c r="B20" s="14" t="s">
        <v>140</v>
      </c>
      <c r="C20" s="99">
        <v>183</v>
      </c>
      <c r="D20" s="17"/>
      <c r="E20" s="17"/>
      <c r="F20" s="15"/>
      <c r="G20" s="16"/>
      <c r="H20" s="13"/>
    </row>
    <row r="21" spans="2:8" ht="21.75" customHeight="1" thickBot="1">
      <c r="B21" s="14" t="s">
        <v>141</v>
      </c>
      <c r="C21" s="33" t="s">
        <v>183</v>
      </c>
      <c r="D21" s="16"/>
      <c r="E21" s="16"/>
      <c r="F21" s="33"/>
      <c r="G21" s="16"/>
      <c r="H21" s="13"/>
    </row>
    <row r="22" spans="2:8" ht="21.75" customHeight="1" thickBot="1">
      <c r="B22" s="14" t="s">
        <v>142</v>
      </c>
      <c r="C22" s="37" t="s">
        <v>184</v>
      </c>
      <c r="D22" s="18"/>
      <c r="E22" s="18"/>
      <c r="F22" s="18"/>
      <c r="G22" s="18"/>
      <c r="H22" s="19"/>
    </row>
    <row r="23" spans="2:8" ht="32.25" thickBot="1">
      <c r="B23" s="38" t="s">
        <v>186</v>
      </c>
      <c r="C23" s="33" t="s">
        <v>202</v>
      </c>
      <c r="D23" s="16"/>
      <c r="E23" s="16"/>
      <c r="F23" s="16"/>
      <c r="G23" s="16"/>
      <c r="H23" s="13"/>
    </row>
    <row r="24" spans="2:8" ht="47.25" customHeight="1">
      <c r="B24" s="24"/>
      <c r="E24" s="22"/>
      <c r="F24" s="7"/>
      <c r="G24" s="7"/>
      <c r="H24" s="7"/>
    </row>
    <row r="25" spans="2:8" ht="15.75">
      <c r="B25" s="7"/>
      <c r="C25" s="7"/>
      <c r="D25" s="7"/>
      <c r="E25" s="7"/>
      <c r="F25" s="11"/>
      <c r="G25" s="7"/>
      <c r="H25" s="7"/>
    </row>
    <row r="26" spans="2:8" ht="12.75">
      <c r="B26" s="20"/>
      <c r="C26" s="20"/>
      <c r="D26" s="20"/>
      <c r="E26" s="20"/>
      <c r="F26" s="20"/>
      <c r="G26" s="20"/>
      <c r="H26" s="20"/>
    </row>
    <row r="27" ht="16.5">
      <c r="B27" s="21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  <row r="34" ht="15.75">
      <c r="B34" s="6"/>
    </row>
  </sheetData>
  <sheetProtection/>
  <mergeCells count="11">
    <mergeCell ref="C19:D19"/>
    <mergeCell ref="C15:E15"/>
    <mergeCell ref="G15:H15"/>
    <mergeCell ref="C16:E16"/>
    <mergeCell ref="E7:H7"/>
    <mergeCell ref="E8:H8"/>
    <mergeCell ref="G17:H17"/>
    <mergeCell ref="C17:E17"/>
    <mergeCell ref="B11:H11"/>
    <mergeCell ref="C14:E14"/>
    <mergeCell ref="G14:H1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4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5.421875" style="100" customWidth="1"/>
    <col min="2" max="2" width="6.28125" style="100" customWidth="1"/>
    <col min="3" max="3" width="7.00390625" style="100" customWidth="1"/>
    <col min="4" max="5" width="6.7109375" style="100" customWidth="1"/>
    <col min="6" max="6" width="7.140625" style="100" customWidth="1"/>
    <col min="7" max="7" width="6.421875" style="100" customWidth="1"/>
    <col min="8" max="8" width="6.28125" style="100" customWidth="1"/>
    <col min="9" max="9" width="7.28125" style="100" customWidth="1"/>
    <col min="10" max="16384" width="9.140625" style="1" customWidth="1"/>
  </cols>
  <sheetData>
    <row r="1" spans="1:9" s="43" customFormat="1" ht="18" customHeight="1">
      <c r="A1" s="197" t="s">
        <v>233</v>
      </c>
      <c r="B1" s="197"/>
      <c r="C1" s="197"/>
      <c r="D1" s="197"/>
      <c r="E1" s="197"/>
      <c r="F1" s="197"/>
      <c r="G1" s="197"/>
      <c r="H1" s="197"/>
      <c r="I1" s="197"/>
    </row>
    <row r="2" spans="1:9" s="43" customFormat="1" ht="12.75">
      <c r="A2" s="56"/>
      <c r="B2" s="56"/>
      <c r="C2" s="56"/>
      <c r="D2" s="56"/>
      <c r="E2" s="56"/>
      <c r="F2" s="56"/>
      <c r="G2" s="198" t="s">
        <v>128</v>
      </c>
      <c r="H2" s="198"/>
      <c r="I2" s="198"/>
    </row>
    <row r="3" spans="1:9" s="43" customFormat="1" ht="12.75">
      <c r="A3" s="199" t="s">
        <v>0</v>
      </c>
      <c r="B3" s="199"/>
      <c r="C3" s="199"/>
      <c r="D3" s="199"/>
      <c r="E3" s="199"/>
      <c r="F3" s="199"/>
      <c r="G3" s="199"/>
      <c r="H3" s="199"/>
      <c r="I3" s="199"/>
    </row>
    <row r="4" spans="1:9" ht="7.5" customHeight="1">
      <c r="A4" s="60"/>
      <c r="B4" s="61"/>
      <c r="C4" s="60"/>
      <c r="D4" s="61"/>
      <c r="E4" s="61"/>
      <c r="F4" s="60"/>
      <c r="G4" s="60"/>
      <c r="H4" s="60"/>
      <c r="I4" s="60"/>
    </row>
    <row r="5" spans="1:9" s="44" customFormat="1" ht="11.25" customHeight="1">
      <c r="A5" s="200" t="s">
        <v>1</v>
      </c>
      <c r="B5" s="201" t="s">
        <v>2</v>
      </c>
      <c r="C5" s="201" t="s">
        <v>230</v>
      </c>
      <c r="D5" s="201" t="s">
        <v>231</v>
      </c>
      <c r="E5" s="201" t="s">
        <v>220</v>
      </c>
      <c r="F5" s="201" t="s">
        <v>3</v>
      </c>
      <c r="G5" s="201"/>
      <c r="H5" s="201"/>
      <c r="I5" s="201"/>
    </row>
    <row r="6" spans="1:9" s="44" customFormat="1" ht="72.75" customHeight="1">
      <c r="A6" s="200"/>
      <c r="B6" s="201"/>
      <c r="C6" s="201"/>
      <c r="D6" s="201"/>
      <c r="E6" s="201"/>
      <c r="F6" s="96" t="s">
        <v>4</v>
      </c>
      <c r="G6" s="96" t="s">
        <v>5</v>
      </c>
      <c r="H6" s="96" t="s">
        <v>6</v>
      </c>
      <c r="I6" s="96" t="s">
        <v>7</v>
      </c>
    </row>
    <row r="7" spans="1:9" s="44" customFormat="1" ht="12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</row>
    <row r="8" spans="1:9" s="44" customFormat="1" ht="12.75" customHeight="1">
      <c r="A8" s="95" t="s">
        <v>8</v>
      </c>
      <c r="B8" s="95"/>
      <c r="C8" s="95"/>
      <c r="D8" s="95"/>
      <c r="E8" s="95"/>
      <c r="F8" s="95"/>
      <c r="G8" s="95"/>
      <c r="H8" s="95"/>
      <c r="I8" s="95"/>
    </row>
    <row r="9" spans="1:9" s="44" customFormat="1" ht="24" customHeight="1">
      <c r="A9" s="80" t="s">
        <v>9</v>
      </c>
      <c r="B9" s="101">
        <v>1000</v>
      </c>
      <c r="C9" s="65"/>
      <c r="D9" s="65"/>
      <c r="E9" s="65"/>
      <c r="F9" s="65"/>
      <c r="G9" s="65"/>
      <c r="H9" s="65"/>
      <c r="I9" s="65"/>
    </row>
    <row r="10" spans="1:9" s="44" customFormat="1" ht="24.75" customHeight="1">
      <c r="A10" s="80" t="s">
        <v>10</v>
      </c>
      <c r="B10" s="101">
        <v>1010</v>
      </c>
      <c r="C10" s="65"/>
      <c r="D10" s="65"/>
      <c r="E10" s="65"/>
      <c r="F10" s="65"/>
      <c r="G10" s="65"/>
      <c r="H10" s="65"/>
      <c r="I10" s="65"/>
    </row>
    <row r="11" spans="1:9" s="44" customFormat="1" ht="15" customHeight="1">
      <c r="A11" s="80" t="s">
        <v>11</v>
      </c>
      <c r="B11" s="94">
        <v>1011</v>
      </c>
      <c r="C11" s="65"/>
      <c r="D11" s="65"/>
      <c r="E11" s="65"/>
      <c r="F11" s="65"/>
      <c r="G11" s="65"/>
      <c r="H11" s="65"/>
      <c r="I11" s="65"/>
    </row>
    <row r="12" spans="1:9" s="44" customFormat="1" ht="11.25">
      <c r="A12" s="80" t="s">
        <v>12</v>
      </c>
      <c r="B12" s="94">
        <v>1012</v>
      </c>
      <c r="C12" s="65"/>
      <c r="D12" s="65"/>
      <c r="E12" s="65"/>
      <c r="F12" s="65"/>
      <c r="G12" s="65"/>
      <c r="H12" s="65"/>
      <c r="I12" s="65"/>
    </row>
    <row r="13" spans="1:9" s="44" customFormat="1" ht="11.25">
      <c r="A13" s="80" t="s">
        <v>13</v>
      </c>
      <c r="B13" s="94">
        <v>1013</v>
      </c>
      <c r="C13" s="65"/>
      <c r="D13" s="65"/>
      <c r="E13" s="65"/>
      <c r="F13" s="65"/>
      <c r="G13" s="65"/>
      <c r="H13" s="65"/>
      <c r="I13" s="65"/>
    </row>
    <row r="14" spans="1:9" s="44" customFormat="1" ht="15" customHeight="1">
      <c r="A14" s="80" t="s">
        <v>14</v>
      </c>
      <c r="B14" s="94">
        <v>1014</v>
      </c>
      <c r="C14" s="65"/>
      <c r="D14" s="65"/>
      <c r="E14" s="65"/>
      <c r="F14" s="65"/>
      <c r="G14" s="65"/>
      <c r="H14" s="65"/>
      <c r="I14" s="65"/>
    </row>
    <row r="15" spans="1:9" s="44" customFormat="1" ht="11.25">
      <c r="A15" s="80" t="s">
        <v>15</v>
      </c>
      <c r="B15" s="94">
        <v>1015</v>
      </c>
      <c r="C15" s="65"/>
      <c r="D15" s="65"/>
      <c r="E15" s="65"/>
      <c r="F15" s="65"/>
      <c r="G15" s="65"/>
      <c r="H15" s="65"/>
      <c r="I15" s="65"/>
    </row>
    <row r="16" spans="1:9" s="44" customFormat="1" ht="37.5" customHeight="1">
      <c r="A16" s="80" t="s">
        <v>16</v>
      </c>
      <c r="B16" s="94">
        <v>1016</v>
      </c>
      <c r="C16" s="65"/>
      <c r="D16" s="65"/>
      <c r="E16" s="65"/>
      <c r="F16" s="65"/>
      <c r="G16" s="65"/>
      <c r="H16" s="65"/>
      <c r="I16" s="65"/>
    </row>
    <row r="17" spans="1:9" s="44" customFormat="1" ht="22.5">
      <c r="A17" s="80" t="s">
        <v>17</v>
      </c>
      <c r="B17" s="94">
        <v>1017</v>
      </c>
      <c r="C17" s="65"/>
      <c r="D17" s="65"/>
      <c r="E17" s="65"/>
      <c r="F17" s="65"/>
      <c r="G17" s="65"/>
      <c r="H17" s="65"/>
      <c r="I17" s="65"/>
    </row>
    <row r="18" spans="1:9" s="44" customFormat="1" ht="11.25">
      <c r="A18" s="80" t="s">
        <v>18</v>
      </c>
      <c r="B18" s="94">
        <v>1018</v>
      </c>
      <c r="C18" s="65"/>
      <c r="D18" s="65"/>
      <c r="E18" s="65"/>
      <c r="F18" s="65"/>
      <c r="G18" s="65"/>
      <c r="H18" s="65"/>
      <c r="I18" s="65"/>
    </row>
    <row r="19" spans="1:9" s="44" customFormat="1" ht="11.25">
      <c r="A19" s="95" t="s">
        <v>19</v>
      </c>
      <c r="B19" s="102">
        <v>1020</v>
      </c>
      <c r="C19" s="66"/>
      <c r="D19" s="66"/>
      <c r="E19" s="66"/>
      <c r="F19" s="66"/>
      <c r="G19" s="66"/>
      <c r="H19" s="66"/>
      <c r="I19" s="66"/>
    </row>
    <row r="20" spans="1:9" s="44" customFormat="1" ht="15.75" customHeight="1">
      <c r="A20" s="80" t="s">
        <v>20</v>
      </c>
      <c r="B20" s="101">
        <v>1030</v>
      </c>
      <c r="C20" s="65">
        <f aca="true" t="shared" si="0" ref="C20:I20">C21+C22+C23+C24+C25+C26+C27+C28+C29+C30+C31+C32+C33+C34+C35+C36+C37+C38+C39+C40+C41+C42</f>
        <v>4990</v>
      </c>
      <c r="D20" s="65">
        <f t="shared" si="0"/>
        <v>5012</v>
      </c>
      <c r="E20" s="65">
        <f t="shared" si="0"/>
        <v>5012</v>
      </c>
      <c r="F20" s="65">
        <f t="shared" si="0"/>
        <v>1128</v>
      </c>
      <c r="G20" s="65">
        <f t="shared" si="0"/>
        <v>1303</v>
      </c>
      <c r="H20" s="65">
        <f t="shared" si="0"/>
        <v>1174</v>
      </c>
      <c r="I20" s="65">
        <f t="shared" si="0"/>
        <v>1407</v>
      </c>
    </row>
    <row r="21" spans="1:9" s="44" customFormat="1" ht="20.25" customHeight="1">
      <c r="A21" s="80" t="s">
        <v>21</v>
      </c>
      <c r="B21" s="101">
        <v>1031</v>
      </c>
      <c r="C21" s="65">
        <v>20</v>
      </c>
      <c r="D21" s="65">
        <v>10</v>
      </c>
      <c r="E21" s="65">
        <v>10</v>
      </c>
      <c r="F21" s="65">
        <v>2</v>
      </c>
      <c r="G21" s="65">
        <v>3</v>
      </c>
      <c r="H21" s="65">
        <v>3</v>
      </c>
      <c r="I21" s="65">
        <v>2</v>
      </c>
    </row>
    <row r="22" spans="1:9" s="44" customFormat="1" ht="11.25">
      <c r="A22" s="80" t="s">
        <v>22</v>
      </c>
      <c r="B22" s="101">
        <v>1032</v>
      </c>
      <c r="C22" s="65"/>
      <c r="D22" s="65"/>
      <c r="E22" s="65"/>
      <c r="F22" s="65"/>
      <c r="G22" s="65"/>
      <c r="H22" s="65"/>
      <c r="I22" s="65"/>
    </row>
    <row r="23" spans="1:9" s="44" customFormat="1" ht="11.25">
      <c r="A23" s="80" t="s">
        <v>23</v>
      </c>
      <c r="B23" s="101">
        <v>1033</v>
      </c>
      <c r="C23" s="65"/>
      <c r="D23" s="65"/>
      <c r="E23" s="65"/>
      <c r="F23" s="65"/>
      <c r="G23" s="65"/>
      <c r="H23" s="65"/>
      <c r="I23" s="65"/>
    </row>
    <row r="24" spans="1:9" s="44" customFormat="1" ht="11.25">
      <c r="A24" s="80" t="s">
        <v>24</v>
      </c>
      <c r="B24" s="101">
        <v>1034</v>
      </c>
      <c r="C24" s="65"/>
      <c r="D24" s="65"/>
      <c r="E24" s="65"/>
      <c r="F24" s="65"/>
      <c r="G24" s="65"/>
      <c r="H24" s="65"/>
      <c r="I24" s="65"/>
    </row>
    <row r="25" spans="1:9" s="44" customFormat="1" ht="11.25">
      <c r="A25" s="80" t="s">
        <v>25</v>
      </c>
      <c r="B25" s="101">
        <v>1035</v>
      </c>
      <c r="C25" s="65"/>
      <c r="D25" s="65"/>
      <c r="E25" s="65"/>
      <c r="F25" s="65"/>
      <c r="G25" s="65"/>
      <c r="H25" s="65"/>
      <c r="I25" s="65"/>
    </row>
    <row r="26" spans="1:9" s="44" customFormat="1" ht="12.75" customHeight="1">
      <c r="A26" s="80" t="s">
        <v>26</v>
      </c>
      <c r="B26" s="101">
        <v>1036</v>
      </c>
      <c r="C26" s="67">
        <v>1</v>
      </c>
      <c r="D26" s="67">
        <v>5</v>
      </c>
      <c r="E26" s="67">
        <v>5</v>
      </c>
      <c r="F26" s="67">
        <v>1</v>
      </c>
      <c r="G26" s="67">
        <v>2</v>
      </c>
      <c r="H26" s="67">
        <v>1</v>
      </c>
      <c r="I26" s="67">
        <v>1</v>
      </c>
    </row>
    <row r="27" spans="1:9" s="44" customFormat="1" ht="22.5">
      <c r="A27" s="80" t="s">
        <v>213</v>
      </c>
      <c r="B27" s="101">
        <v>1037</v>
      </c>
      <c r="C27" s="67">
        <v>10</v>
      </c>
      <c r="D27" s="67">
        <v>10</v>
      </c>
      <c r="E27" s="67">
        <v>10</v>
      </c>
      <c r="F27" s="67">
        <v>2</v>
      </c>
      <c r="G27" s="67">
        <v>3</v>
      </c>
      <c r="H27" s="67">
        <v>2</v>
      </c>
      <c r="I27" s="67">
        <v>3</v>
      </c>
    </row>
    <row r="28" spans="1:9" s="44" customFormat="1" ht="11.25">
      <c r="A28" s="80" t="s">
        <v>27</v>
      </c>
      <c r="B28" s="101">
        <v>1038</v>
      </c>
      <c r="C28" s="65">
        <v>3899</v>
      </c>
      <c r="D28" s="65">
        <v>3896</v>
      </c>
      <c r="E28" s="65">
        <v>3896</v>
      </c>
      <c r="F28" s="65">
        <v>874</v>
      </c>
      <c r="G28" s="65">
        <v>1024</v>
      </c>
      <c r="H28" s="65">
        <v>924</v>
      </c>
      <c r="I28" s="65">
        <v>1074</v>
      </c>
    </row>
    <row r="29" spans="1:9" s="44" customFormat="1" ht="16.5" customHeight="1">
      <c r="A29" s="80" t="s">
        <v>28</v>
      </c>
      <c r="B29" s="101">
        <v>1039</v>
      </c>
      <c r="C29" s="65">
        <v>858</v>
      </c>
      <c r="D29" s="65">
        <v>857</v>
      </c>
      <c r="E29" s="65">
        <v>857</v>
      </c>
      <c r="F29" s="65">
        <v>192</v>
      </c>
      <c r="G29" s="65">
        <v>225</v>
      </c>
      <c r="H29" s="65">
        <v>203</v>
      </c>
      <c r="I29" s="65">
        <v>237</v>
      </c>
    </row>
    <row r="30" spans="1:9" s="44" customFormat="1" ht="26.25" customHeight="1">
      <c r="A30" s="80" t="s">
        <v>29</v>
      </c>
      <c r="B30" s="101">
        <v>1040</v>
      </c>
      <c r="C30" s="65">
        <v>25</v>
      </c>
      <c r="D30" s="65">
        <v>25</v>
      </c>
      <c r="E30" s="65">
        <v>25</v>
      </c>
      <c r="F30" s="65">
        <v>6</v>
      </c>
      <c r="G30" s="65">
        <v>6</v>
      </c>
      <c r="H30" s="65">
        <v>6</v>
      </c>
      <c r="I30" s="65">
        <v>7</v>
      </c>
    </row>
    <row r="31" spans="1:9" s="44" customFormat="1" ht="34.5" customHeight="1">
      <c r="A31" s="80" t="s">
        <v>30</v>
      </c>
      <c r="B31" s="101">
        <v>1041</v>
      </c>
      <c r="C31" s="65"/>
      <c r="D31" s="65"/>
      <c r="E31" s="65"/>
      <c r="F31" s="65"/>
      <c r="G31" s="65"/>
      <c r="H31" s="65"/>
      <c r="I31" s="65"/>
    </row>
    <row r="32" spans="1:9" s="44" customFormat="1" ht="22.5">
      <c r="A32" s="80" t="s">
        <v>31</v>
      </c>
      <c r="B32" s="101">
        <v>1042</v>
      </c>
      <c r="C32" s="65"/>
      <c r="D32" s="65"/>
      <c r="E32" s="65"/>
      <c r="F32" s="65"/>
      <c r="G32" s="65"/>
      <c r="H32" s="65"/>
      <c r="I32" s="65"/>
    </row>
    <row r="33" spans="1:9" s="44" customFormat="1" ht="22.5">
      <c r="A33" s="80" t="s">
        <v>32</v>
      </c>
      <c r="B33" s="101">
        <v>1043</v>
      </c>
      <c r="C33" s="65"/>
      <c r="D33" s="65"/>
      <c r="E33" s="65"/>
      <c r="F33" s="65"/>
      <c r="G33" s="65"/>
      <c r="H33" s="65"/>
      <c r="I33" s="65"/>
    </row>
    <row r="34" spans="1:9" s="44" customFormat="1" ht="11.25">
      <c r="A34" s="80" t="s">
        <v>33</v>
      </c>
      <c r="B34" s="101">
        <v>1044</v>
      </c>
      <c r="C34" s="65"/>
      <c r="D34" s="65"/>
      <c r="E34" s="65"/>
      <c r="F34" s="65"/>
      <c r="G34" s="65"/>
      <c r="H34" s="65"/>
      <c r="I34" s="65"/>
    </row>
    <row r="35" spans="1:9" s="44" customFormat="1" ht="33.75">
      <c r="A35" s="80" t="s">
        <v>216</v>
      </c>
      <c r="B35" s="101">
        <v>1045</v>
      </c>
      <c r="C35" s="65">
        <v>1</v>
      </c>
      <c r="D35" s="65">
        <v>36</v>
      </c>
      <c r="E35" s="65">
        <v>36</v>
      </c>
      <c r="F35" s="65"/>
      <c r="G35" s="65"/>
      <c r="H35" s="65"/>
      <c r="I35" s="65">
        <v>36</v>
      </c>
    </row>
    <row r="36" spans="1:9" s="44" customFormat="1" ht="11.25">
      <c r="A36" s="80" t="s">
        <v>34</v>
      </c>
      <c r="B36" s="101">
        <v>1046</v>
      </c>
      <c r="C36" s="65"/>
      <c r="D36" s="65"/>
      <c r="E36" s="65"/>
      <c r="F36" s="65"/>
      <c r="G36" s="65"/>
      <c r="H36" s="65"/>
      <c r="I36" s="65"/>
    </row>
    <row r="37" spans="1:9" s="44" customFormat="1" ht="11.25">
      <c r="A37" s="80" t="s">
        <v>212</v>
      </c>
      <c r="B37" s="101">
        <v>1047</v>
      </c>
      <c r="C37" s="65"/>
      <c r="D37" s="65">
        <v>2</v>
      </c>
      <c r="E37" s="65">
        <v>2</v>
      </c>
      <c r="F37" s="65"/>
      <c r="G37" s="65">
        <v>1</v>
      </c>
      <c r="H37" s="65">
        <v>1</v>
      </c>
      <c r="I37" s="65"/>
    </row>
    <row r="38" spans="1:9" s="44" customFormat="1" ht="22.5">
      <c r="A38" s="80" t="s">
        <v>35</v>
      </c>
      <c r="B38" s="101">
        <v>1048</v>
      </c>
      <c r="C38" s="65"/>
      <c r="D38" s="65"/>
      <c r="E38" s="65"/>
      <c r="F38" s="65"/>
      <c r="G38" s="65"/>
      <c r="H38" s="65"/>
      <c r="I38" s="65"/>
    </row>
    <row r="39" spans="1:9" s="44" customFormat="1" ht="22.5">
      <c r="A39" s="80" t="s">
        <v>36</v>
      </c>
      <c r="B39" s="101">
        <v>1049</v>
      </c>
      <c r="C39" s="65">
        <v>3</v>
      </c>
      <c r="D39" s="65">
        <v>6</v>
      </c>
      <c r="E39" s="65">
        <v>6</v>
      </c>
      <c r="F39" s="65"/>
      <c r="G39" s="65">
        <v>2</v>
      </c>
      <c r="H39" s="65">
        <v>2</v>
      </c>
      <c r="I39" s="65">
        <v>2</v>
      </c>
    </row>
    <row r="40" spans="1:9" s="44" customFormat="1" ht="36.75" customHeight="1">
      <c r="A40" s="80" t="s">
        <v>37</v>
      </c>
      <c r="B40" s="101">
        <v>1050</v>
      </c>
      <c r="C40" s="65"/>
      <c r="D40" s="65"/>
      <c r="E40" s="65"/>
      <c r="F40" s="65"/>
      <c r="G40" s="65"/>
      <c r="H40" s="65"/>
      <c r="I40" s="65"/>
    </row>
    <row r="41" spans="1:9" s="44" customFormat="1" ht="11.25">
      <c r="A41" s="80" t="s">
        <v>38</v>
      </c>
      <c r="B41" s="77" t="s">
        <v>39</v>
      </c>
      <c r="C41" s="65"/>
      <c r="D41" s="65"/>
      <c r="E41" s="65"/>
      <c r="F41" s="65"/>
      <c r="G41" s="65"/>
      <c r="H41" s="65"/>
      <c r="I41" s="65"/>
    </row>
    <row r="42" spans="1:9" s="44" customFormat="1" ht="11.25" customHeight="1">
      <c r="A42" s="80" t="s">
        <v>197</v>
      </c>
      <c r="B42" s="101">
        <v>1051</v>
      </c>
      <c r="C42" s="66">
        <f>C44+C45+C46+C47+C48+C49+C50+C51+C52+C53+C54+C55+C56+C57</f>
        <v>173</v>
      </c>
      <c r="D42" s="65">
        <f>D44+D45+D46+D47+D48+D49+D50+D51+D52+D53+D54+D55+D56+D57</f>
        <v>165</v>
      </c>
      <c r="E42" s="65">
        <f>E44+E45+E46+E47+E48+E49+E50+E51+E52+E53+E54+E55+E56+E57</f>
        <v>165</v>
      </c>
      <c r="F42" s="65">
        <f>F44+F45+F46+F47+F48+F49+F50+F51+F52+F53+F54+F55+F56</f>
        <v>51</v>
      </c>
      <c r="G42" s="65">
        <f>G44+G45+G46+G47+G48+G49+G50+G51+G52+G53+G54+G55+G56+G57</f>
        <v>37</v>
      </c>
      <c r="H42" s="65">
        <f>H44+H45+H46+H47+H48+H49+H50+H51+H52+H53+H54+H55+H56+H57</f>
        <v>32</v>
      </c>
      <c r="I42" s="65">
        <f>I44+I45+I46+I47+I48+I49+I50+I51+I52+I53+I54+I55+I56</f>
        <v>45</v>
      </c>
    </row>
    <row r="43" spans="1:9" s="44" customFormat="1" ht="11.25" customHeight="1">
      <c r="A43" s="103"/>
      <c r="B43" s="101"/>
      <c r="C43" s="65"/>
      <c r="D43" s="65"/>
      <c r="E43" s="65"/>
      <c r="F43" s="65"/>
      <c r="G43" s="65"/>
      <c r="H43" s="65"/>
      <c r="I43" s="65"/>
    </row>
    <row r="44" spans="1:9" s="44" customFormat="1" ht="9.75" customHeight="1">
      <c r="A44" s="104" t="s">
        <v>162</v>
      </c>
      <c r="B44" s="101"/>
      <c r="C44" s="65">
        <v>20</v>
      </c>
      <c r="D44" s="65">
        <v>12</v>
      </c>
      <c r="E44" s="65">
        <v>12</v>
      </c>
      <c r="F44" s="65">
        <v>3</v>
      </c>
      <c r="G44" s="65">
        <v>3</v>
      </c>
      <c r="H44" s="65">
        <v>3</v>
      </c>
      <c r="I44" s="65">
        <v>3</v>
      </c>
    </row>
    <row r="45" spans="1:9" s="44" customFormat="1" ht="22.5" customHeight="1">
      <c r="A45" s="105" t="s">
        <v>163</v>
      </c>
      <c r="B45" s="101"/>
      <c r="C45" s="65"/>
      <c r="D45" s="65">
        <v>5</v>
      </c>
      <c r="E45" s="65">
        <v>5</v>
      </c>
      <c r="F45" s="65">
        <v>2</v>
      </c>
      <c r="G45" s="65">
        <v>1</v>
      </c>
      <c r="H45" s="65">
        <v>1</v>
      </c>
      <c r="I45" s="65">
        <v>1</v>
      </c>
    </row>
    <row r="46" spans="1:9" s="44" customFormat="1" ht="23.25" customHeight="1">
      <c r="A46" s="105" t="s">
        <v>164</v>
      </c>
      <c r="B46" s="101"/>
      <c r="C46" s="65">
        <v>12</v>
      </c>
      <c r="D46" s="65">
        <v>6</v>
      </c>
      <c r="E46" s="65">
        <v>6</v>
      </c>
      <c r="F46" s="65">
        <v>1</v>
      </c>
      <c r="G46" s="65">
        <v>2</v>
      </c>
      <c r="H46" s="65">
        <v>2</v>
      </c>
      <c r="I46" s="65">
        <v>1</v>
      </c>
    </row>
    <row r="47" spans="1:9" s="44" customFormat="1" ht="12.75" customHeight="1">
      <c r="A47" s="106" t="s">
        <v>165</v>
      </c>
      <c r="B47" s="101"/>
      <c r="C47" s="65">
        <v>1</v>
      </c>
      <c r="D47" s="65">
        <v>1</v>
      </c>
      <c r="E47" s="65">
        <v>1</v>
      </c>
      <c r="F47" s="68"/>
      <c r="G47" s="68">
        <v>1</v>
      </c>
      <c r="H47" s="68">
        <v>0</v>
      </c>
      <c r="I47" s="68"/>
    </row>
    <row r="48" spans="1:9" s="44" customFormat="1" ht="15" customHeight="1">
      <c r="A48" s="104" t="s">
        <v>166</v>
      </c>
      <c r="B48" s="101"/>
      <c r="C48" s="65">
        <v>4</v>
      </c>
      <c r="D48" s="65">
        <v>4</v>
      </c>
      <c r="E48" s="65">
        <v>4</v>
      </c>
      <c r="F48" s="65"/>
      <c r="G48" s="65">
        <v>2</v>
      </c>
      <c r="H48" s="65">
        <v>2</v>
      </c>
      <c r="I48" s="65"/>
    </row>
    <row r="49" spans="1:9" s="44" customFormat="1" ht="11.25" customHeight="1">
      <c r="A49" s="104" t="s">
        <v>167</v>
      </c>
      <c r="B49" s="101"/>
      <c r="C49" s="65"/>
      <c r="D49" s="68"/>
      <c r="E49" s="68"/>
      <c r="F49" s="68">
        <v>0</v>
      </c>
      <c r="G49" s="65"/>
      <c r="H49" s="68"/>
      <c r="I49" s="68"/>
    </row>
    <row r="50" spans="1:9" s="44" customFormat="1" ht="22.5" customHeight="1">
      <c r="A50" s="106" t="s">
        <v>168</v>
      </c>
      <c r="B50" s="101"/>
      <c r="C50" s="65">
        <v>7</v>
      </c>
      <c r="D50" s="65">
        <v>7</v>
      </c>
      <c r="E50" s="65">
        <v>7</v>
      </c>
      <c r="F50" s="65">
        <v>1</v>
      </c>
      <c r="G50" s="65">
        <v>2</v>
      </c>
      <c r="H50" s="65">
        <v>2</v>
      </c>
      <c r="I50" s="65">
        <v>2</v>
      </c>
    </row>
    <row r="51" spans="1:9" s="44" customFormat="1" ht="11.25" customHeight="1">
      <c r="A51" s="106" t="s">
        <v>169</v>
      </c>
      <c r="B51" s="101"/>
      <c r="C51" s="65">
        <v>6</v>
      </c>
      <c r="D51" s="65">
        <v>4</v>
      </c>
      <c r="E51" s="65">
        <v>4</v>
      </c>
      <c r="F51" s="65">
        <v>1</v>
      </c>
      <c r="G51" s="65">
        <v>1</v>
      </c>
      <c r="H51" s="65">
        <v>1</v>
      </c>
      <c r="I51" s="65">
        <v>1</v>
      </c>
    </row>
    <row r="52" spans="1:9" s="44" customFormat="1" ht="14.25" customHeight="1">
      <c r="A52" s="104" t="s">
        <v>170</v>
      </c>
      <c r="B52" s="101"/>
      <c r="C52" s="65">
        <v>14</v>
      </c>
      <c r="D52" s="65">
        <v>16</v>
      </c>
      <c r="E52" s="65">
        <v>16</v>
      </c>
      <c r="F52" s="65">
        <v>10</v>
      </c>
      <c r="G52" s="65"/>
      <c r="H52" s="65"/>
      <c r="I52" s="65">
        <v>6</v>
      </c>
    </row>
    <row r="53" spans="1:9" s="44" customFormat="1" ht="11.25" customHeight="1">
      <c r="A53" s="104" t="s">
        <v>171</v>
      </c>
      <c r="B53" s="101"/>
      <c r="C53" s="65">
        <v>16</v>
      </c>
      <c r="D53" s="65">
        <v>16</v>
      </c>
      <c r="E53" s="65">
        <v>16</v>
      </c>
      <c r="F53" s="65">
        <v>5</v>
      </c>
      <c r="G53" s="65">
        <v>3</v>
      </c>
      <c r="H53" s="65">
        <v>3</v>
      </c>
      <c r="I53" s="65">
        <v>5</v>
      </c>
    </row>
    <row r="54" spans="1:9" s="44" customFormat="1" ht="11.25">
      <c r="A54" s="104" t="s">
        <v>172</v>
      </c>
      <c r="B54" s="101"/>
      <c r="C54" s="65">
        <v>69</v>
      </c>
      <c r="D54" s="65">
        <v>48</v>
      </c>
      <c r="E54" s="65">
        <v>48</v>
      </c>
      <c r="F54" s="65">
        <v>20</v>
      </c>
      <c r="G54" s="65">
        <v>9</v>
      </c>
      <c r="H54" s="65">
        <v>10</v>
      </c>
      <c r="I54" s="65">
        <v>9</v>
      </c>
    </row>
    <row r="55" spans="1:9" s="44" customFormat="1" ht="13.5" customHeight="1">
      <c r="A55" s="104" t="s">
        <v>173</v>
      </c>
      <c r="B55" s="101"/>
      <c r="C55" s="65"/>
      <c r="D55" s="65">
        <v>32</v>
      </c>
      <c r="E55" s="65">
        <v>32</v>
      </c>
      <c r="F55" s="65">
        <v>8</v>
      </c>
      <c r="G55" s="65">
        <v>8</v>
      </c>
      <c r="H55" s="65">
        <v>8</v>
      </c>
      <c r="I55" s="65">
        <v>8</v>
      </c>
    </row>
    <row r="56" spans="1:9" s="44" customFormat="1" ht="15.75" customHeight="1">
      <c r="A56" s="104" t="s">
        <v>174</v>
      </c>
      <c r="B56" s="101"/>
      <c r="C56" s="65">
        <v>14</v>
      </c>
      <c r="D56" s="65">
        <v>14</v>
      </c>
      <c r="E56" s="65">
        <v>14</v>
      </c>
      <c r="F56" s="65"/>
      <c r="G56" s="65">
        <v>5</v>
      </c>
      <c r="H56" s="65"/>
      <c r="I56" s="65">
        <v>9</v>
      </c>
    </row>
    <row r="57" spans="1:9" s="44" customFormat="1" ht="15.75" customHeight="1">
      <c r="A57" s="107" t="s">
        <v>204</v>
      </c>
      <c r="B57" s="101"/>
      <c r="C57" s="65">
        <v>10</v>
      </c>
      <c r="D57" s="65"/>
      <c r="E57" s="65"/>
      <c r="F57" s="65"/>
      <c r="G57" s="65"/>
      <c r="H57" s="65"/>
      <c r="I57" s="65"/>
    </row>
    <row r="58" spans="1:9" s="44" customFormat="1" ht="13.5" customHeight="1">
      <c r="A58" s="80" t="s">
        <v>40</v>
      </c>
      <c r="B58" s="101">
        <v>1060</v>
      </c>
      <c r="C58" s="65"/>
      <c r="D58" s="65"/>
      <c r="E58" s="65"/>
      <c r="F58" s="65"/>
      <c r="G58" s="65"/>
      <c r="H58" s="65"/>
      <c r="I58" s="65"/>
    </row>
    <row r="59" spans="1:9" s="44" customFormat="1" ht="13.5" customHeight="1">
      <c r="A59" s="80" t="s">
        <v>41</v>
      </c>
      <c r="B59" s="101">
        <v>1061</v>
      </c>
      <c r="C59" s="65"/>
      <c r="D59" s="65"/>
      <c r="E59" s="65"/>
      <c r="F59" s="65"/>
      <c r="G59" s="65"/>
      <c r="H59" s="65"/>
      <c r="I59" s="65"/>
    </row>
    <row r="60" spans="1:9" s="44" customFormat="1" ht="11.25">
      <c r="A60" s="80" t="s">
        <v>42</v>
      </c>
      <c r="B60" s="101">
        <v>1062</v>
      </c>
      <c r="C60" s="65"/>
      <c r="D60" s="65"/>
      <c r="E60" s="65"/>
      <c r="F60" s="65"/>
      <c r="G60" s="65"/>
      <c r="H60" s="65"/>
      <c r="I60" s="65"/>
    </row>
    <row r="61" spans="1:9" s="44" customFormat="1" ht="12.75" customHeight="1">
      <c r="A61" s="80" t="s">
        <v>27</v>
      </c>
      <c r="B61" s="101">
        <v>1063</v>
      </c>
      <c r="C61" s="65"/>
      <c r="D61" s="65"/>
      <c r="E61" s="65"/>
      <c r="F61" s="65"/>
      <c r="G61" s="65"/>
      <c r="H61" s="65"/>
      <c r="I61" s="65"/>
    </row>
    <row r="62" spans="1:9" s="44" customFormat="1" ht="13.5" customHeight="1">
      <c r="A62" s="80" t="s">
        <v>28</v>
      </c>
      <c r="B62" s="101">
        <v>1064</v>
      </c>
      <c r="C62" s="65"/>
      <c r="D62" s="65"/>
      <c r="E62" s="65"/>
      <c r="F62" s="65"/>
      <c r="G62" s="65"/>
      <c r="H62" s="65"/>
      <c r="I62" s="65"/>
    </row>
    <row r="63" spans="1:9" s="44" customFormat="1" ht="26.25" customHeight="1">
      <c r="A63" s="80" t="s">
        <v>43</v>
      </c>
      <c r="B63" s="101">
        <v>1065</v>
      </c>
      <c r="C63" s="65"/>
      <c r="D63" s="65"/>
      <c r="E63" s="65"/>
      <c r="F63" s="65"/>
      <c r="G63" s="65"/>
      <c r="H63" s="65"/>
      <c r="I63" s="65"/>
    </row>
    <row r="64" spans="1:9" s="44" customFormat="1" ht="13.5" customHeight="1">
      <c r="A64" s="80" t="s">
        <v>44</v>
      </c>
      <c r="B64" s="101">
        <v>1066</v>
      </c>
      <c r="C64" s="65"/>
      <c r="D64" s="65"/>
      <c r="E64" s="65"/>
      <c r="F64" s="65"/>
      <c r="G64" s="65"/>
      <c r="H64" s="65"/>
      <c r="I64" s="65"/>
    </row>
    <row r="65" spans="1:9" s="44" customFormat="1" ht="18.75" customHeight="1">
      <c r="A65" s="80" t="s">
        <v>45</v>
      </c>
      <c r="B65" s="101">
        <v>1067</v>
      </c>
      <c r="C65" s="65"/>
      <c r="D65" s="65"/>
      <c r="E65" s="65"/>
      <c r="F65" s="65"/>
      <c r="G65" s="65"/>
      <c r="H65" s="65"/>
      <c r="I65" s="65"/>
    </row>
    <row r="66" spans="1:9" s="44" customFormat="1" ht="11.25">
      <c r="A66" s="80" t="s">
        <v>127</v>
      </c>
      <c r="B66" s="101">
        <v>1070</v>
      </c>
      <c r="C66" s="65">
        <f>C67+C68+C69+C70+C71+C73+C72</f>
        <v>51298</v>
      </c>
      <c r="D66" s="65">
        <f>D67+D68+D69+D70+D71+D73+D72</f>
        <v>49398</v>
      </c>
      <c r="E66" s="65">
        <f>E67+E68+E69+E70+E71+E73+E72</f>
        <v>58597</v>
      </c>
      <c r="F66" s="65">
        <f>F67+F68+F69+F70+F71+F72+F73</f>
        <v>11231</v>
      </c>
      <c r="G66" s="65">
        <f>G67+G68+G69+G70+G71+G72+G73</f>
        <v>13048</v>
      </c>
      <c r="H66" s="65">
        <f>H67+H68+H69+H70+H71+H72+H73</f>
        <v>21422</v>
      </c>
      <c r="I66" s="65">
        <f>I67+I68+I69+I70+I71+I72+I73</f>
        <v>12896</v>
      </c>
    </row>
    <row r="67" spans="1:9" s="44" customFormat="1" ht="11.25">
      <c r="A67" s="80" t="s">
        <v>187</v>
      </c>
      <c r="B67" s="101"/>
      <c r="C67" s="65">
        <v>50439</v>
      </c>
      <c r="D67" s="65">
        <f>50001-1400</f>
        <v>48601</v>
      </c>
      <c r="E67" s="65">
        <f>50001-1400+9199</f>
        <v>57800</v>
      </c>
      <c r="F67" s="65">
        <f>12500-1000-92-350</f>
        <v>11058</v>
      </c>
      <c r="G67" s="65">
        <f>12500+1000-310-350</f>
        <v>12840</v>
      </c>
      <c r="H67" s="65">
        <f>12500-1000+92+310+468-350+9199</f>
        <v>21219</v>
      </c>
      <c r="I67" s="65">
        <f>12501+1000-468-350</f>
        <v>12683</v>
      </c>
    </row>
    <row r="68" spans="1:9" s="44" customFormat="1" ht="11.25">
      <c r="A68" s="80" t="s">
        <v>188</v>
      </c>
      <c r="B68" s="101"/>
      <c r="C68" s="65">
        <v>124</v>
      </c>
      <c r="D68" s="65">
        <v>147</v>
      </c>
      <c r="E68" s="65">
        <v>147</v>
      </c>
      <c r="F68" s="65">
        <v>37</v>
      </c>
      <c r="G68" s="65">
        <v>37</v>
      </c>
      <c r="H68" s="65">
        <v>37</v>
      </c>
      <c r="I68" s="65">
        <v>36</v>
      </c>
    </row>
    <row r="69" spans="1:9" s="44" customFormat="1" ht="11.25">
      <c r="A69" s="80" t="s">
        <v>189</v>
      </c>
      <c r="B69" s="101"/>
      <c r="C69" s="65">
        <v>135</v>
      </c>
      <c r="D69" s="65">
        <v>100</v>
      </c>
      <c r="E69" s="65">
        <v>100</v>
      </c>
      <c r="F69" s="65">
        <v>25</v>
      </c>
      <c r="G69" s="65">
        <v>25</v>
      </c>
      <c r="H69" s="65">
        <v>25</v>
      </c>
      <c r="I69" s="65">
        <v>25</v>
      </c>
    </row>
    <row r="70" spans="1:9" s="44" customFormat="1" ht="11.25">
      <c r="A70" s="80" t="s">
        <v>190</v>
      </c>
      <c r="B70" s="101"/>
      <c r="C70" s="65">
        <v>3</v>
      </c>
      <c r="D70" s="65">
        <v>2</v>
      </c>
      <c r="E70" s="65">
        <v>2</v>
      </c>
      <c r="F70" s="65">
        <v>1</v>
      </c>
      <c r="G70" s="65">
        <v>0</v>
      </c>
      <c r="H70" s="65">
        <v>1</v>
      </c>
      <c r="I70" s="68">
        <v>0</v>
      </c>
    </row>
    <row r="71" spans="1:9" s="44" customFormat="1" ht="48" customHeight="1">
      <c r="A71" s="80" t="s">
        <v>214</v>
      </c>
      <c r="B71" s="101"/>
      <c r="C71" s="65">
        <v>171</v>
      </c>
      <c r="D71" s="65">
        <v>140</v>
      </c>
      <c r="E71" s="65">
        <v>140</v>
      </c>
      <c r="F71" s="65">
        <v>35</v>
      </c>
      <c r="G71" s="65">
        <v>35</v>
      </c>
      <c r="H71" s="65">
        <v>35</v>
      </c>
      <c r="I71" s="65">
        <v>35</v>
      </c>
    </row>
    <row r="72" spans="1:9" s="44" customFormat="1" ht="22.5" customHeight="1">
      <c r="A72" s="80" t="s">
        <v>232</v>
      </c>
      <c r="B72" s="101"/>
      <c r="C72" s="65">
        <v>426</v>
      </c>
      <c r="D72" s="65">
        <v>137</v>
      </c>
      <c r="E72" s="65">
        <v>137</v>
      </c>
      <c r="F72" s="65">
        <v>40</v>
      </c>
      <c r="G72" s="65">
        <f>26+5</f>
        <v>31</v>
      </c>
      <c r="H72" s="65">
        <v>26</v>
      </c>
      <c r="I72" s="65">
        <v>40</v>
      </c>
    </row>
    <row r="73" spans="1:9" s="44" customFormat="1" ht="11.25">
      <c r="A73" s="80" t="s">
        <v>191</v>
      </c>
      <c r="B73" s="101"/>
      <c r="C73" s="166"/>
      <c r="D73" s="65">
        <v>271</v>
      </c>
      <c r="E73" s="65">
        <v>271</v>
      </c>
      <c r="F73" s="65">
        <v>35</v>
      </c>
      <c r="G73" s="65">
        <v>80</v>
      </c>
      <c r="H73" s="65">
        <v>79</v>
      </c>
      <c r="I73" s="65">
        <v>77</v>
      </c>
    </row>
    <row r="74" spans="1:9" s="44" customFormat="1" ht="11.25">
      <c r="A74" s="108" t="s">
        <v>46</v>
      </c>
      <c r="B74" s="101">
        <v>1080</v>
      </c>
      <c r="C74" s="65">
        <f aca="true" t="shared" si="1" ref="C74:I74">C75+C76+C77+C78+C79+C80+C81+C82</f>
        <v>51265</v>
      </c>
      <c r="D74" s="65">
        <f>D75+D76+D77+D78+D79+D80+D81+D82</f>
        <v>50045</v>
      </c>
      <c r="E74" s="65">
        <f>E75+E76+E77+E78+E79+E80+E81+E82</f>
        <v>59244</v>
      </c>
      <c r="F74" s="65">
        <f t="shared" si="1"/>
        <v>11517</v>
      </c>
      <c r="G74" s="65">
        <f t="shared" si="1"/>
        <v>13160</v>
      </c>
      <c r="H74" s="65">
        <f t="shared" si="1"/>
        <v>21664</v>
      </c>
      <c r="I74" s="65">
        <f t="shared" si="1"/>
        <v>12903</v>
      </c>
    </row>
    <row r="75" spans="1:9" s="44" customFormat="1" ht="11.25">
      <c r="A75" s="80" t="s">
        <v>11</v>
      </c>
      <c r="B75" s="101"/>
      <c r="C75" s="65">
        <v>3765</v>
      </c>
      <c r="D75" s="65">
        <f>4046-D55-D54-26-500+82-1400</f>
        <v>2122</v>
      </c>
      <c r="E75" s="65">
        <f>4046-E55-E54-26-500+82-1400+785+30</f>
        <v>2937</v>
      </c>
      <c r="F75" s="65">
        <f>880-350</f>
        <v>530</v>
      </c>
      <c r="G75" s="65">
        <f>881-350</f>
        <v>531</v>
      </c>
      <c r="H75" s="65">
        <f>880-350+1015-200</f>
        <v>1345</v>
      </c>
      <c r="I75" s="65">
        <f>881-350</f>
        <v>531</v>
      </c>
    </row>
    <row r="76" spans="1:9" s="44" customFormat="1" ht="11.25">
      <c r="A76" s="80" t="s">
        <v>12</v>
      </c>
      <c r="B76" s="101"/>
      <c r="C76" s="65">
        <v>2263</v>
      </c>
      <c r="D76" s="65">
        <f>2628-D21+156</f>
        <v>2774</v>
      </c>
      <c r="E76" s="65">
        <f>2628-E21+156+200</f>
        <v>2974</v>
      </c>
      <c r="F76" s="65">
        <v>693</v>
      </c>
      <c r="G76" s="65">
        <v>694</v>
      </c>
      <c r="H76" s="65">
        <f>694+200</f>
        <v>894</v>
      </c>
      <c r="I76" s="65">
        <v>693</v>
      </c>
    </row>
    <row r="77" spans="1:9" s="44" customFormat="1" ht="11.25">
      <c r="A77" s="80" t="s">
        <v>13</v>
      </c>
      <c r="B77" s="101"/>
      <c r="C77" s="65">
        <v>2024</v>
      </c>
      <c r="D77" s="65">
        <f>4234-D53</f>
        <v>4218</v>
      </c>
      <c r="E77" s="65">
        <f>4234-E53</f>
        <v>4218</v>
      </c>
      <c r="F77" s="65">
        <v>1055</v>
      </c>
      <c r="G77" s="65">
        <v>1054</v>
      </c>
      <c r="H77" s="65">
        <v>1054</v>
      </c>
      <c r="I77" s="65">
        <v>1055</v>
      </c>
    </row>
    <row r="78" spans="1:9" s="44" customFormat="1" ht="11.25">
      <c r="A78" s="80" t="s">
        <v>14</v>
      </c>
      <c r="B78" s="101"/>
      <c r="C78" s="65">
        <v>20534</v>
      </c>
      <c r="D78" s="65">
        <f>25929-D28+173</f>
        <v>22206</v>
      </c>
      <c r="E78" s="65">
        <f>25929-E28+173</f>
        <v>22206</v>
      </c>
      <c r="F78" s="65">
        <v>4982</v>
      </c>
      <c r="G78" s="65">
        <v>5836</v>
      </c>
      <c r="H78" s="65">
        <v>5267</v>
      </c>
      <c r="I78" s="65">
        <v>6121</v>
      </c>
    </row>
    <row r="79" spans="1:9" s="44" customFormat="1" ht="11.25">
      <c r="A79" s="80" t="s">
        <v>15</v>
      </c>
      <c r="B79" s="101"/>
      <c r="C79" s="65">
        <v>4499</v>
      </c>
      <c r="D79" s="65">
        <f>5704-D29+38</f>
        <v>4885</v>
      </c>
      <c r="E79" s="65">
        <f>5704-E29+38</f>
        <v>4885</v>
      </c>
      <c r="F79" s="65">
        <v>1096</v>
      </c>
      <c r="G79" s="65">
        <v>1284</v>
      </c>
      <c r="H79" s="65">
        <v>1159</v>
      </c>
      <c r="I79" s="65">
        <v>1346</v>
      </c>
    </row>
    <row r="80" spans="1:9" s="44" customFormat="1" ht="45">
      <c r="A80" s="80" t="s">
        <v>210</v>
      </c>
      <c r="B80" s="101"/>
      <c r="C80" s="65">
        <v>10096</v>
      </c>
      <c r="D80" s="65">
        <f>6920-60+206</f>
        <v>7066</v>
      </c>
      <c r="E80" s="65">
        <f>6920-60+206+7964</f>
        <v>15030</v>
      </c>
      <c r="F80" s="65">
        <f>1767-300</f>
        <v>1467</v>
      </c>
      <c r="G80" s="65">
        <f>1767+300</f>
        <v>2067</v>
      </c>
      <c r="H80" s="65">
        <f>1767+300+7964</f>
        <v>10031</v>
      </c>
      <c r="I80" s="65">
        <f>1765-300</f>
        <v>1465</v>
      </c>
    </row>
    <row r="81" spans="1:9" s="44" customFormat="1" ht="22.5">
      <c r="A81" s="80" t="s">
        <v>17</v>
      </c>
      <c r="B81" s="101"/>
      <c r="C81" s="65">
        <v>6974</v>
      </c>
      <c r="D81" s="65">
        <f>5800-D30</f>
        <v>5775</v>
      </c>
      <c r="E81" s="65">
        <f>5800-E30</f>
        <v>5775</v>
      </c>
      <c r="F81" s="65">
        <v>1444</v>
      </c>
      <c r="G81" s="65">
        <v>1444</v>
      </c>
      <c r="H81" s="65">
        <v>1444</v>
      </c>
      <c r="I81" s="65">
        <v>1443</v>
      </c>
    </row>
    <row r="82" spans="1:9" s="44" customFormat="1" ht="11.25">
      <c r="A82" s="80" t="s">
        <v>199</v>
      </c>
      <c r="B82" s="102"/>
      <c r="C82" s="66">
        <v>1110</v>
      </c>
      <c r="D82" s="65">
        <f>998+1</f>
        <v>999</v>
      </c>
      <c r="E82" s="65">
        <f>998+1+27+157+36</f>
        <v>1219</v>
      </c>
      <c r="F82" s="65">
        <v>250</v>
      </c>
      <c r="G82" s="65">
        <v>250</v>
      </c>
      <c r="H82" s="65">
        <f>250+220</f>
        <v>470</v>
      </c>
      <c r="I82" s="65">
        <v>249</v>
      </c>
    </row>
    <row r="83" spans="1:9" s="44" customFormat="1" ht="21">
      <c r="A83" s="95" t="s">
        <v>47</v>
      </c>
      <c r="B83" s="102">
        <v>1100</v>
      </c>
      <c r="C83" s="66"/>
      <c r="D83" s="66"/>
      <c r="E83" s="66"/>
      <c r="F83" s="66"/>
      <c r="G83" s="66"/>
      <c r="H83" s="66"/>
      <c r="I83" s="66"/>
    </row>
    <row r="84" spans="1:9" s="44" customFormat="1" ht="11.25">
      <c r="A84" s="80" t="s">
        <v>48</v>
      </c>
      <c r="B84" s="101">
        <v>1110</v>
      </c>
      <c r="C84" s="65"/>
      <c r="D84" s="65"/>
      <c r="E84" s="65"/>
      <c r="F84" s="65"/>
      <c r="G84" s="65"/>
      <c r="H84" s="65"/>
      <c r="I84" s="65"/>
    </row>
    <row r="85" spans="1:9" s="44" customFormat="1" ht="16.5" customHeight="1">
      <c r="A85" s="80" t="s">
        <v>49</v>
      </c>
      <c r="B85" s="101">
        <v>1120</v>
      </c>
      <c r="C85" s="65"/>
      <c r="D85" s="65"/>
      <c r="E85" s="65"/>
      <c r="F85" s="65"/>
      <c r="G85" s="65"/>
      <c r="H85" s="65"/>
      <c r="I85" s="65"/>
    </row>
    <row r="86" spans="1:9" s="44" customFormat="1" ht="11.25">
      <c r="A86" s="80" t="s">
        <v>50</v>
      </c>
      <c r="B86" s="101">
        <v>1130</v>
      </c>
      <c r="C86" s="65"/>
      <c r="D86" s="65"/>
      <c r="E86" s="65"/>
      <c r="F86" s="65"/>
      <c r="G86" s="65"/>
      <c r="H86" s="65"/>
      <c r="I86" s="65"/>
    </row>
    <row r="87" spans="1:9" s="44" customFormat="1" ht="15.75" customHeight="1">
      <c r="A87" s="80" t="s">
        <v>51</v>
      </c>
      <c r="B87" s="101">
        <v>1140</v>
      </c>
      <c r="C87" s="65"/>
      <c r="D87" s="65"/>
      <c r="E87" s="65"/>
      <c r="F87" s="65"/>
      <c r="G87" s="65"/>
      <c r="H87" s="65"/>
      <c r="I87" s="65"/>
    </row>
    <row r="88" spans="1:9" s="44" customFormat="1" ht="11.25">
      <c r="A88" s="80" t="s">
        <v>154</v>
      </c>
      <c r="B88" s="101">
        <v>1150</v>
      </c>
      <c r="C88" s="65">
        <f>C89+C90</f>
        <v>5174</v>
      </c>
      <c r="D88" s="65">
        <f aca="true" t="shared" si="2" ref="D88:I88">D89+D90</f>
        <v>5810</v>
      </c>
      <c r="E88" s="65">
        <f t="shared" si="2"/>
        <v>5810</v>
      </c>
      <c r="F88" s="65">
        <f t="shared" si="2"/>
        <v>1452</v>
      </c>
      <c r="G88" s="65">
        <f t="shared" si="2"/>
        <v>1453</v>
      </c>
      <c r="H88" s="65">
        <f t="shared" si="2"/>
        <v>1453</v>
      </c>
      <c r="I88" s="65">
        <f t="shared" si="2"/>
        <v>1452</v>
      </c>
    </row>
    <row r="89" spans="1:9" s="44" customFormat="1" ht="14.25" customHeight="1">
      <c r="A89" s="80" t="s">
        <v>198</v>
      </c>
      <c r="B89" s="101"/>
      <c r="C89" s="65">
        <v>5154</v>
      </c>
      <c r="D89" s="65">
        <v>5800</v>
      </c>
      <c r="E89" s="65">
        <v>5800</v>
      </c>
      <c r="F89" s="65">
        <f>F81+F30</f>
        <v>1450</v>
      </c>
      <c r="G89" s="65">
        <f>G81+G30</f>
        <v>1450</v>
      </c>
      <c r="H89" s="65">
        <f>H81+H30</f>
        <v>1450</v>
      </c>
      <c r="I89" s="65">
        <f>I81+I30</f>
        <v>1450</v>
      </c>
    </row>
    <row r="90" spans="1:9" s="44" customFormat="1" ht="14.25" customHeight="1">
      <c r="A90" s="80" t="s">
        <v>215</v>
      </c>
      <c r="B90" s="101"/>
      <c r="C90" s="65">
        <v>20</v>
      </c>
      <c r="D90" s="65">
        <v>10</v>
      </c>
      <c r="E90" s="65">
        <v>10</v>
      </c>
      <c r="F90" s="65">
        <v>2</v>
      </c>
      <c r="G90" s="65">
        <v>3</v>
      </c>
      <c r="H90" s="65">
        <v>3</v>
      </c>
      <c r="I90" s="65">
        <v>2</v>
      </c>
    </row>
    <row r="91" spans="1:9" s="44" customFormat="1" ht="11.25">
      <c r="A91" s="80" t="s">
        <v>18</v>
      </c>
      <c r="B91" s="101">
        <v>1160</v>
      </c>
      <c r="C91" s="65"/>
      <c r="D91" s="65"/>
      <c r="E91" s="65"/>
      <c r="F91" s="65"/>
      <c r="G91" s="65"/>
      <c r="H91" s="65"/>
      <c r="I91" s="65"/>
    </row>
    <row r="92" spans="1:9" s="44" customFormat="1" ht="24.75" customHeight="1">
      <c r="A92" s="95" t="s">
        <v>52</v>
      </c>
      <c r="B92" s="102">
        <v>1170</v>
      </c>
      <c r="C92" s="66">
        <f aca="true" t="shared" si="3" ref="C92:I92">C88+C66-C74-C20</f>
        <v>217</v>
      </c>
      <c r="D92" s="66">
        <f t="shared" si="3"/>
        <v>151</v>
      </c>
      <c r="E92" s="66">
        <f t="shared" si="3"/>
        <v>151</v>
      </c>
      <c r="F92" s="65">
        <f t="shared" si="3"/>
        <v>38</v>
      </c>
      <c r="G92" s="65">
        <f t="shared" si="3"/>
        <v>38</v>
      </c>
      <c r="H92" s="65">
        <f>H88+H66-H74-H20</f>
        <v>37</v>
      </c>
      <c r="I92" s="65">
        <f t="shared" si="3"/>
        <v>38</v>
      </c>
    </row>
    <row r="93" spans="1:9" s="44" customFormat="1" ht="16.5" customHeight="1">
      <c r="A93" s="80" t="s">
        <v>53</v>
      </c>
      <c r="B93" s="94">
        <v>1180</v>
      </c>
      <c r="C93" s="65">
        <v>39</v>
      </c>
      <c r="D93" s="65">
        <f>D92*18%</f>
        <v>27.18</v>
      </c>
      <c r="E93" s="65">
        <f>E92*18%</f>
        <v>27.18</v>
      </c>
      <c r="F93" s="65">
        <v>7</v>
      </c>
      <c r="G93" s="65">
        <v>7</v>
      </c>
      <c r="H93" s="65">
        <v>7</v>
      </c>
      <c r="I93" s="65">
        <v>6</v>
      </c>
    </row>
    <row r="94" spans="1:9" s="44" customFormat="1" ht="11.25">
      <c r="A94" s="80" t="s">
        <v>54</v>
      </c>
      <c r="B94" s="94">
        <v>1181</v>
      </c>
      <c r="C94" s="65"/>
      <c r="D94" s="65"/>
      <c r="E94" s="65"/>
      <c r="F94" s="65"/>
      <c r="G94" s="65"/>
      <c r="H94" s="65"/>
      <c r="I94" s="65"/>
    </row>
    <row r="95" spans="1:9" s="44" customFormat="1" ht="12.75" customHeight="1">
      <c r="A95" s="95" t="s">
        <v>55</v>
      </c>
      <c r="B95" s="102">
        <v>1200</v>
      </c>
      <c r="C95" s="65">
        <f aca="true" t="shared" si="4" ref="C95:I95">C92-C93</f>
        <v>178</v>
      </c>
      <c r="D95" s="65">
        <f>D92-D93</f>
        <v>123.82</v>
      </c>
      <c r="E95" s="65">
        <f>E92-E93</f>
        <v>123.82</v>
      </c>
      <c r="F95" s="65">
        <f t="shared" si="4"/>
        <v>31</v>
      </c>
      <c r="G95" s="65">
        <f t="shared" si="4"/>
        <v>31</v>
      </c>
      <c r="H95" s="65">
        <f t="shared" si="4"/>
        <v>30</v>
      </c>
      <c r="I95" s="65">
        <f t="shared" si="4"/>
        <v>32</v>
      </c>
    </row>
    <row r="96" spans="1:9" s="44" customFormat="1" ht="11.25">
      <c r="A96" s="80" t="s">
        <v>56</v>
      </c>
      <c r="B96" s="77">
        <v>1201</v>
      </c>
      <c r="C96" s="65"/>
      <c r="D96" s="65"/>
      <c r="E96" s="65"/>
      <c r="F96" s="65"/>
      <c r="G96" s="65"/>
      <c r="H96" s="65"/>
      <c r="I96" s="65"/>
    </row>
    <row r="97" spans="1:9" s="44" customFormat="1" ht="11.25">
      <c r="A97" s="80" t="s">
        <v>57</v>
      </c>
      <c r="B97" s="77">
        <v>1202</v>
      </c>
      <c r="C97" s="65"/>
      <c r="D97" s="65"/>
      <c r="E97" s="65"/>
      <c r="F97" s="65"/>
      <c r="G97" s="65"/>
      <c r="H97" s="65"/>
      <c r="I97" s="65"/>
    </row>
    <row r="98" spans="1:9" s="44" customFormat="1" ht="11.25">
      <c r="A98" s="95" t="s">
        <v>58</v>
      </c>
      <c r="B98" s="101">
        <v>1210</v>
      </c>
      <c r="C98" s="66">
        <f aca="true" t="shared" si="5" ref="C98:I98">C88+C66</f>
        <v>56472</v>
      </c>
      <c r="D98" s="66">
        <f t="shared" si="5"/>
        <v>55208</v>
      </c>
      <c r="E98" s="66">
        <f t="shared" si="5"/>
        <v>64407</v>
      </c>
      <c r="F98" s="66">
        <f t="shared" si="5"/>
        <v>12683</v>
      </c>
      <c r="G98" s="66">
        <f t="shared" si="5"/>
        <v>14501</v>
      </c>
      <c r="H98" s="66">
        <f t="shared" si="5"/>
        <v>22875</v>
      </c>
      <c r="I98" s="66">
        <f t="shared" si="5"/>
        <v>14348</v>
      </c>
    </row>
    <row r="99" spans="1:9" s="44" customFormat="1" ht="11.25">
      <c r="A99" s="95" t="s">
        <v>59</v>
      </c>
      <c r="B99" s="101">
        <v>1220</v>
      </c>
      <c r="C99" s="66">
        <f aca="true" t="shared" si="6" ref="C99:I99">C74+C20</f>
        <v>56255</v>
      </c>
      <c r="D99" s="66">
        <f>D74+D20</f>
        <v>55057</v>
      </c>
      <c r="E99" s="66">
        <f>E74+E20</f>
        <v>64256</v>
      </c>
      <c r="F99" s="66">
        <f t="shared" si="6"/>
        <v>12645</v>
      </c>
      <c r="G99" s="66">
        <f t="shared" si="6"/>
        <v>14463</v>
      </c>
      <c r="H99" s="66">
        <f t="shared" si="6"/>
        <v>22838</v>
      </c>
      <c r="I99" s="66">
        <f t="shared" si="6"/>
        <v>14310</v>
      </c>
    </row>
    <row r="100" spans="1:9" s="44" customFormat="1" ht="14.25" customHeight="1">
      <c r="A100" s="193" t="s">
        <v>155</v>
      </c>
      <c r="B100" s="193"/>
      <c r="C100" s="193"/>
      <c r="D100" s="193"/>
      <c r="E100" s="193"/>
      <c r="F100" s="193"/>
      <c r="G100" s="193"/>
      <c r="H100" s="193"/>
      <c r="I100" s="193"/>
    </row>
    <row r="101" spans="1:9" s="44" customFormat="1" ht="11.25">
      <c r="A101" s="109" t="s">
        <v>156</v>
      </c>
      <c r="B101" s="101">
        <v>1300</v>
      </c>
      <c r="C101" s="65">
        <f aca="true" t="shared" si="7" ref="C101:I101">C102+C103</f>
        <v>18356</v>
      </c>
      <c r="D101" s="65">
        <f>D102+D103</f>
        <v>16265</v>
      </c>
      <c r="E101" s="65">
        <f>E102+E103</f>
        <v>25244</v>
      </c>
      <c r="F101" s="65">
        <f>F102+F103</f>
        <v>3755</v>
      </c>
      <c r="G101" s="65">
        <f t="shared" si="7"/>
        <v>4360</v>
      </c>
      <c r="H101" s="65">
        <f t="shared" si="7"/>
        <v>13336</v>
      </c>
      <c r="I101" s="65">
        <f t="shared" si="7"/>
        <v>3793</v>
      </c>
    </row>
    <row r="102" spans="1:9" s="44" customFormat="1" ht="22.5">
      <c r="A102" s="80" t="s">
        <v>211</v>
      </c>
      <c r="B102" s="110">
        <v>1301</v>
      </c>
      <c r="C102" s="65">
        <v>14033</v>
      </c>
      <c r="D102" s="65">
        <f>10647-1400</f>
        <v>9247</v>
      </c>
      <c r="E102" s="65">
        <f>10647-1400+8979-200</f>
        <v>18026</v>
      </c>
      <c r="F102" s="65">
        <f>2350-350</f>
        <v>2000</v>
      </c>
      <c r="G102" s="65">
        <f>2956-350</f>
        <v>2606</v>
      </c>
      <c r="H102" s="65">
        <f>2953-350+8979-200</f>
        <v>11382</v>
      </c>
      <c r="I102" s="65">
        <f>2388-350</f>
        <v>2038</v>
      </c>
    </row>
    <row r="103" spans="1:9" s="44" customFormat="1" ht="11.25">
      <c r="A103" s="80" t="s">
        <v>157</v>
      </c>
      <c r="B103" s="110">
        <v>1302</v>
      </c>
      <c r="C103" s="65">
        <v>4323</v>
      </c>
      <c r="D103" s="65">
        <f>D77+D76+D53+D21</f>
        <v>7018</v>
      </c>
      <c r="E103" s="65">
        <f>E77+E76+E53+E21</f>
        <v>7218</v>
      </c>
      <c r="F103" s="65">
        <f>F76+F77+F53+F21</f>
        <v>1755</v>
      </c>
      <c r="G103" s="65">
        <f>G76+G77+G53+G21</f>
        <v>1754</v>
      </c>
      <c r="H103" s="65">
        <f>H76+H77+H53+H21</f>
        <v>1954</v>
      </c>
      <c r="I103" s="65">
        <f>I76+I77+I53+I21</f>
        <v>1755</v>
      </c>
    </row>
    <row r="104" spans="1:9" s="44" customFormat="1" ht="11.25">
      <c r="A104" s="80" t="s">
        <v>14</v>
      </c>
      <c r="B104" s="111">
        <v>1310</v>
      </c>
      <c r="C104" s="65">
        <v>24433</v>
      </c>
      <c r="D104" s="65">
        <f>D78+D28</f>
        <v>26102</v>
      </c>
      <c r="E104" s="65">
        <f>E78+E28</f>
        <v>26102</v>
      </c>
      <c r="F104" s="65">
        <f aca="true" t="shared" si="8" ref="F104:I105">F78+F28</f>
        <v>5856</v>
      </c>
      <c r="G104" s="65">
        <f t="shared" si="8"/>
        <v>6860</v>
      </c>
      <c r="H104" s="65">
        <f t="shared" si="8"/>
        <v>6191</v>
      </c>
      <c r="I104" s="65">
        <f t="shared" si="8"/>
        <v>7195</v>
      </c>
    </row>
    <row r="105" spans="1:9" s="44" customFormat="1" ht="11.25">
      <c r="A105" s="80" t="s">
        <v>15</v>
      </c>
      <c r="B105" s="111">
        <v>1320</v>
      </c>
      <c r="C105" s="65">
        <v>5357</v>
      </c>
      <c r="D105" s="65">
        <f>D79+D29</f>
        <v>5742</v>
      </c>
      <c r="E105" s="65">
        <f>E79+E29</f>
        <v>5742</v>
      </c>
      <c r="F105" s="65">
        <f>F79+F29</f>
        <v>1288</v>
      </c>
      <c r="G105" s="65">
        <f t="shared" si="8"/>
        <v>1509</v>
      </c>
      <c r="H105" s="65">
        <f t="shared" si="8"/>
        <v>1362</v>
      </c>
      <c r="I105" s="65">
        <f t="shared" si="8"/>
        <v>1583</v>
      </c>
    </row>
    <row r="106" spans="1:9" s="44" customFormat="1" ht="11.25">
      <c r="A106" s="80" t="s">
        <v>158</v>
      </c>
      <c r="B106" s="111">
        <v>1330</v>
      </c>
      <c r="C106" s="65">
        <v>6999</v>
      </c>
      <c r="D106" s="65">
        <f aca="true" t="shared" si="9" ref="D106:I106">D81+D30</f>
        <v>5800</v>
      </c>
      <c r="E106" s="65">
        <f t="shared" si="9"/>
        <v>5800</v>
      </c>
      <c r="F106" s="65">
        <f t="shared" si="9"/>
        <v>1450</v>
      </c>
      <c r="G106" s="65">
        <f t="shared" si="9"/>
        <v>1450</v>
      </c>
      <c r="H106" s="65">
        <f t="shared" si="9"/>
        <v>1450</v>
      </c>
      <c r="I106" s="65">
        <f t="shared" si="9"/>
        <v>1450</v>
      </c>
    </row>
    <row r="107" spans="1:9" s="44" customFormat="1" ht="11.25">
      <c r="A107" s="80" t="s">
        <v>159</v>
      </c>
      <c r="B107" s="111">
        <v>1340</v>
      </c>
      <c r="C107" s="116">
        <v>1110</v>
      </c>
      <c r="D107" s="65">
        <f aca="true" t="shared" si="10" ref="D107:I107">D82+D42-D53</f>
        <v>1148</v>
      </c>
      <c r="E107" s="65">
        <f t="shared" si="10"/>
        <v>1368</v>
      </c>
      <c r="F107" s="65">
        <f t="shared" si="10"/>
        <v>296</v>
      </c>
      <c r="G107" s="65">
        <f t="shared" si="10"/>
        <v>284</v>
      </c>
      <c r="H107" s="65">
        <f t="shared" si="10"/>
        <v>499</v>
      </c>
      <c r="I107" s="65">
        <f t="shared" si="10"/>
        <v>289</v>
      </c>
    </row>
    <row r="108" spans="1:9" s="44" customFormat="1" ht="11.25">
      <c r="A108" s="95" t="s">
        <v>160</v>
      </c>
      <c r="B108" s="112">
        <v>1350</v>
      </c>
      <c r="C108" s="69">
        <f aca="true" t="shared" si="11" ref="C108:I108">C101+C104+C105+C106+C107</f>
        <v>56255</v>
      </c>
      <c r="D108" s="69">
        <f t="shared" si="11"/>
        <v>55057</v>
      </c>
      <c r="E108" s="69">
        <f t="shared" si="11"/>
        <v>64256</v>
      </c>
      <c r="F108" s="69">
        <f>F101+F104+F105+F106+F107</f>
        <v>12645</v>
      </c>
      <c r="G108" s="69">
        <f t="shared" si="11"/>
        <v>14463</v>
      </c>
      <c r="H108" s="69">
        <f t="shared" si="11"/>
        <v>22838</v>
      </c>
      <c r="I108" s="69">
        <f t="shared" si="11"/>
        <v>14310</v>
      </c>
    </row>
    <row r="109" spans="1:9" ht="15">
      <c r="A109" s="57"/>
      <c r="B109" s="57"/>
      <c r="C109" s="62"/>
      <c r="D109" s="62"/>
      <c r="E109" s="62"/>
      <c r="F109" s="57"/>
      <c r="G109" s="57"/>
      <c r="H109" s="57"/>
      <c r="I109" s="57"/>
    </row>
    <row r="110" spans="1:9" ht="15">
      <c r="A110" s="194" t="s">
        <v>185</v>
      </c>
      <c r="B110" s="195"/>
      <c r="C110" s="190"/>
      <c r="D110" s="191"/>
      <c r="E110" s="161"/>
      <c r="F110" s="63"/>
      <c r="G110" s="196" t="s">
        <v>202</v>
      </c>
      <c r="H110" s="196"/>
      <c r="I110" s="196"/>
    </row>
    <row r="111" spans="1:9" ht="15">
      <c r="A111" s="57" t="s">
        <v>194</v>
      </c>
      <c r="B111" s="57"/>
      <c r="C111" s="190" t="s">
        <v>86</v>
      </c>
      <c r="D111" s="191"/>
      <c r="E111" s="161"/>
      <c r="F111" s="57"/>
      <c r="G111" s="192" t="s">
        <v>203</v>
      </c>
      <c r="H111" s="192"/>
      <c r="I111" s="192"/>
    </row>
    <row r="112" spans="1:9" ht="1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58"/>
      <c r="B113" s="58"/>
      <c r="C113" s="58"/>
      <c r="D113" s="64"/>
      <c r="E113" s="64"/>
      <c r="F113" s="58"/>
      <c r="G113" s="58"/>
      <c r="H113" s="58"/>
      <c r="I113" s="58"/>
    </row>
    <row r="114" spans="1:9" ht="15.75">
      <c r="A114" s="58"/>
      <c r="B114" s="58"/>
      <c r="C114" s="58"/>
      <c r="D114" s="58"/>
      <c r="E114" s="58"/>
      <c r="F114" s="58"/>
      <c r="G114" s="58"/>
      <c r="H114" s="58"/>
      <c r="I114" s="58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1:D111"/>
    <mergeCell ref="G111:I111"/>
    <mergeCell ref="A100:I100"/>
    <mergeCell ref="A110:B110"/>
    <mergeCell ref="C110:D110"/>
    <mergeCell ref="G110:I110"/>
  </mergeCells>
  <printOptions/>
  <pageMargins left="1.1811023622047245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E26" sqref="E26"/>
    </sheetView>
  </sheetViews>
  <sheetFormatPr defaultColWidth="9.140625" defaultRowHeight="12.75"/>
  <cols>
    <col min="1" max="1" width="33.00390625" style="45" customWidth="1"/>
    <col min="2" max="2" width="6.00390625" style="45" customWidth="1"/>
    <col min="3" max="3" width="7.7109375" style="74" customWidth="1"/>
    <col min="4" max="5" width="7.00390625" style="74" customWidth="1"/>
    <col min="6" max="6" width="5.57421875" style="74" customWidth="1"/>
    <col min="7" max="7" width="5.7109375" style="74" customWidth="1"/>
    <col min="8" max="9" width="7.00390625" style="74" customWidth="1"/>
    <col min="10" max="10" width="9.140625" style="3" customWidth="1"/>
    <col min="11" max="11" width="19.8515625" style="3" customWidth="1"/>
    <col min="12" max="19" width="7.00390625" style="3" customWidth="1"/>
    <col min="20" max="16384" width="9.140625" style="3" customWidth="1"/>
  </cols>
  <sheetData>
    <row r="1" spans="1:9" ht="14.25">
      <c r="A1" s="39"/>
      <c r="B1" s="39"/>
      <c r="C1" s="57"/>
      <c r="D1" s="57"/>
      <c r="E1" s="57"/>
      <c r="F1" s="57"/>
      <c r="G1" s="202" t="s">
        <v>143</v>
      </c>
      <c r="H1" s="202"/>
      <c r="I1" s="202"/>
    </row>
    <row r="2" spans="1:9" ht="14.25">
      <c r="A2" s="203" t="s">
        <v>60</v>
      </c>
      <c r="B2" s="203"/>
      <c r="C2" s="203"/>
      <c r="D2" s="203"/>
      <c r="E2" s="203"/>
      <c r="F2" s="203"/>
      <c r="G2" s="203"/>
      <c r="H2" s="203"/>
      <c r="I2" s="203"/>
    </row>
    <row r="3" spans="1:9" ht="7.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s="83" customFormat="1" ht="11.25" customHeight="1">
      <c r="A4" s="200" t="s">
        <v>1</v>
      </c>
      <c r="B4" s="204" t="s">
        <v>2</v>
      </c>
      <c r="C4" s="201" t="s">
        <v>230</v>
      </c>
      <c r="D4" s="201" t="s">
        <v>231</v>
      </c>
      <c r="E4" s="201" t="s">
        <v>220</v>
      </c>
      <c r="F4" s="201" t="s">
        <v>3</v>
      </c>
      <c r="G4" s="201"/>
      <c r="H4" s="201"/>
      <c r="I4" s="201"/>
    </row>
    <row r="5" spans="1:9" s="83" customFormat="1" ht="58.5" customHeight="1">
      <c r="A5" s="200"/>
      <c r="B5" s="204"/>
      <c r="C5" s="201"/>
      <c r="D5" s="201"/>
      <c r="E5" s="201"/>
      <c r="F5" s="96" t="s">
        <v>4</v>
      </c>
      <c r="G5" s="96" t="s">
        <v>5</v>
      </c>
      <c r="H5" s="96" t="s">
        <v>6</v>
      </c>
      <c r="I5" s="96" t="s">
        <v>7</v>
      </c>
    </row>
    <row r="6" spans="1:9" s="83" customFormat="1" ht="8.25" customHeight="1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ht="12" customHeight="1">
      <c r="A7" s="175" t="s">
        <v>61</v>
      </c>
      <c r="B7" s="175"/>
      <c r="C7" s="175"/>
      <c r="D7" s="175"/>
      <c r="E7" s="175"/>
      <c r="F7" s="175"/>
      <c r="G7" s="175"/>
      <c r="H7" s="175"/>
      <c r="I7" s="175"/>
    </row>
    <row r="8" spans="1:10" ht="26.25" customHeight="1">
      <c r="A8" s="76" t="s">
        <v>62</v>
      </c>
      <c r="B8" s="77">
        <v>2000</v>
      </c>
      <c r="C8" s="67">
        <v>104</v>
      </c>
      <c r="D8" s="67">
        <v>49</v>
      </c>
      <c r="E8" s="67">
        <v>49</v>
      </c>
      <c r="F8" s="67">
        <v>49</v>
      </c>
      <c r="G8" s="67">
        <v>76</v>
      </c>
      <c r="H8" s="67">
        <v>102</v>
      </c>
      <c r="I8" s="67">
        <v>58</v>
      </c>
      <c r="J8" s="30"/>
    </row>
    <row r="9" spans="1:10" ht="28.5" customHeight="1">
      <c r="A9" s="76" t="s">
        <v>63</v>
      </c>
      <c r="B9" s="77">
        <v>2010</v>
      </c>
      <c r="C9" s="67">
        <v>27</v>
      </c>
      <c r="D9" s="67"/>
      <c r="E9" s="67"/>
      <c r="F9" s="67"/>
      <c r="G9" s="67"/>
      <c r="H9" s="67"/>
      <c r="I9" s="67"/>
      <c r="J9" s="30"/>
    </row>
    <row r="10" spans="1:14" ht="10.5" customHeight="1">
      <c r="A10" s="76" t="s">
        <v>64</v>
      </c>
      <c r="B10" s="77">
        <v>2030</v>
      </c>
      <c r="C10" s="67"/>
      <c r="D10" s="67"/>
      <c r="E10" s="67"/>
      <c r="F10" s="67"/>
      <c r="G10" s="67"/>
      <c r="H10" s="67"/>
      <c r="I10" s="67"/>
      <c r="J10" s="30"/>
      <c r="K10" s="70"/>
      <c r="L10" s="70"/>
      <c r="M10" s="70"/>
      <c r="N10" s="70"/>
    </row>
    <row r="11" spans="1:10" ht="22.5">
      <c r="A11" s="76" t="s">
        <v>65</v>
      </c>
      <c r="B11" s="77">
        <v>2031</v>
      </c>
      <c r="C11" s="67"/>
      <c r="D11" s="67"/>
      <c r="E11" s="67"/>
      <c r="F11" s="67"/>
      <c r="G11" s="67"/>
      <c r="H11" s="67"/>
      <c r="I11" s="67"/>
      <c r="J11" s="30"/>
    </row>
    <row r="12" spans="1:10" ht="11.25" customHeight="1">
      <c r="A12" s="76" t="s">
        <v>66</v>
      </c>
      <c r="B12" s="77">
        <v>2040</v>
      </c>
      <c r="C12" s="67"/>
      <c r="D12" s="67"/>
      <c r="E12" s="67"/>
      <c r="F12" s="67"/>
      <c r="G12" s="67"/>
      <c r="H12" s="67"/>
      <c r="I12" s="67"/>
      <c r="J12" s="30"/>
    </row>
    <row r="13" spans="1:10" ht="12" customHeight="1">
      <c r="A13" s="76" t="s">
        <v>67</v>
      </c>
      <c r="B13" s="77">
        <v>2050</v>
      </c>
      <c r="C13" s="67"/>
      <c r="D13" s="67"/>
      <c r="E13" s="67"/>
      <c r="F13" s="67"/>
      <c r="G13" s="67"/>
      <c r="H13" s="67"/>
      <c r="I13" s="67"/>
      <c r="J13" s="30"/>
    </row>
    <row r="14" spans="1:10" ht="12.75" customHeight="1">
      <c r="A14" s="76" t="s">
        <v>68</v>
      </c>
      <c r="B14" s="77">
        <v>2060</v>
      </c>
      <c r="C14" s="67"/>
      <c r="D14" s="67"/>
      <c r="E14" s="67"/>
      <c r="F14" s="67"/>
      <c r="G14" s="67"/>
      <c r="H14" s="67"/>
      <c r="I14" s="67"/>
      <c r="J14" s="30"/>
    </row>
    <row r="15" spans="1:10" ht="16.5" customHeight="1">
      <c r="A15" s="76" t="s">
        <v>228</v>
      </c>
      <c r="B15" s="77"/>
      <c r="C15" s="67"/>
      <c r="D15" s="67"/>
      <c r="E15" s="67">
        <v>70</v>
      </c>
      <c r="F15" s="67"/>
      <c r="G15" s="67"/>
      <c r="H15" s="67">
        <v>70</v>
      </c>
      <c r="I15" s="67"/>
      <c r="J15" s="30"/>
    </row>
    <row r="16" spans="1:11" ht="27.75" customHeight="1">
      <c r="A16" s="76" t="s">
        <v>69</v>
      </c>
      <c r="B16" s="77">
        <v>2070</v>
      </c>
      <c r="C16" s="67">
        <v>197</v>
      </c>
      <c r="D16" s="67">
        <v>155</v>
      </c>
      <c r="E16" s="67">
        <v>85</v>
      </c>
      <c r="F16" s="67">
        <f>F8+27</f>
        <v>76</v>
      </c>
      <c r="G16" s="67">
        <f>G8+26</f>
        <v>102</v>
      </c>
      <c r="H16" s="67">
        <v>58</v>
      </c>
      <c r="I16" s="67">
        <v>85</v>
      </c>
      <c r="J16" s="30"/>
      <c r="K16" s="30"/>
    </row>
    <row r="17" spans="1:10" ht="14.25">
      <c r="A17" s="175" t="s">
        <v>70</v>
      </c>
      <c r="B17" s="175"/>
      <c r="C17" s="175"/>
      <c r="D17" s="175"/>
      <c r="E17" s="175"/>
      <c r="F17" s="175"/>
      <c r="G17" s="175"/>
      <c r="H17" s="175"/>
      <c r="I17" s="175"/>
      <c r="J17" s="30"/>
    </row>
    <row r="18" spans="1:10" ht="33" customHeight="1">
      <c r="A18" s="115" t="s">
        <v>71</v>
      </c>
      <c r="B18" s="78">
        <v>2110</v>
      </c>
      <c r="C18" s="79">
        <f aca="true" t="shared" si="0" ref="C18:I18">C24</f>
        <v>373</v>
      </c>
      <c r="D18" s="79">
        <f t="shared" si="0"/>
        <v>391.53</v>
      </c>
      <c r="E18" s="79">
        <f t="shared" si="0"/>
        <v>391.53</v>
      </c>
      <c r="F18" s="79">
        <f t="shared" si="0"/>
        <v>88</v>
      </c>
      <c r="G18" s="79">
        <f t="shared" si="0"/>
        <v>103</v>
      </c>
      <c r="H18" s="79">
        <f t="shared" si="0"/>
        <v>93</v>
      </c>
      <c r="I18" s="79">
        <f t="shared" si="0"/>
        <v>108</v>
      </c>
      <c r="J18" s="30"/>
    </row>
    <row r="19" spans="1:10" ht="12.75" customHeight="1">
      <c r="A19" s="80" t="s">
        <v>72</v>
      </c>
      <c r="B19" s="77">
        <v>2111</v>
      </c>
      <c r="C19" s="67"/>
      <c r="D19" s="67"/>
      <c r="E19" s="67"/>
      <c r="F19" s="67"/>
      <c r="G19" s="67"/>
      <c r="H19" s="67"/>
      <c r="I19" s="67"/>
      <c r="J19" s="30"/>
    </row>
    <row r="20" spans="1:10" ht="22.5">
      <c r="A20" s="80" t="s">
        <v>144</v>
      </c>
      <c r="B20" s="77">
        <v>2112</v>
      </c>
      <c r="C20" s="67"/>
      <c r="D20" s="67"/>
      <c r="E20" s="67"/>
      <c r="F20" s="67"/>
      <c r="G20" s="67"/>
      <c r="H20" s="67"/>
      <c r="I20" s="67"/>
      <c r="J20" s="30"/>
    </row>
    <row r="21" spans="1:10" ht="24" customHeight="1">
      <c r="A21" s="76" t="s">
        <v>145</v>
      </c>
      <c r="B21" s="81">
        <v>2113</v>
      </c>
      <c r="C21" s="67"/>
      <c r="D21" s="67"/>
      <c r="E21" s="67"/>
      <c r="F21" s="67"/>
      <c r="G21" s="67"/>
      <c r="H21" s="67"/>
      <c r="I21" s="67"/>
      <c r="J21" s="30"/>
    </row>
    <row r="22" spans="1:10" ht="14.25">
      <c r="A22" s="76" t="s">
        <v>73</v>
      </c>
      <c r="B22" s="81">
        <v>2114</v>
      </c>
      <c r="C22" s="67"/>
      <c r="D22" s="67"/>
      <c r="E22" s="67"/>
      <c r="F22" s="67"/>
      <c r="G22" s="67"/>
      <c r="H22" s="67"/>
      <c r="I22" s="67"/>
      <c r="J22" s="30"/>
    </row>
    <row r="23" spans="1:20" ht="12.75" customHeight="1">
      <c r="A23" s="76" t="s">
        <v>74</v>
      </c>
      <c r="B23" s="81">
        <v>2115</v>
      </c>
      <c r="C23" s="67"/>
      <c r="D23" s="67"/>
      <c r="E23" s="67"/>
      <c r="F23" s="67"/>
      <c r="G23" s="67"/>
      <c r="H23" s="67"/>
      <c r="I23" s="67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14.25">
      <c r="A24" s="76" t="s">
        <v>75</v>
      </c>
      <c r="B24" s="81">
        <v>2116</v>
      </c>
      <c r="C24" s="67">
        <v>373</v>
      </c>
      <c r="D24" s="67">
        <f>'І Фін результат 2022'!D104*1.5%</f>
        <v>391.53</v>
      </c>
      <c r="E24" s="67">
        <f>'І Фін результат 2022'!E104*1.5%</f>
        <v>391.53</v>
      </c>
      <c r="F24" s="67">
        <v>88</v>
      </c>
      <c r="G24" s="67">
        <v>103</v>
      </c>
      <c r="H24" s="67">
        <v>93</v>
      </c>
      <c r="I24" s="67">
        <v>108</v>
      </c>
      <c r="J24" s="30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30" customHeight="1">
      <c r="A25" s="115" t="s">
        <v>76</v>
      </c>
      <c r="B25" s="82">
        <v>2120</v>
      </c>
      <c r="C25" s="79">
        <f>C26+C27+C28+C29</f>
        <v>4532</v>
      </c>
      <c r="D25" s="79">
        <f aca="true" t="shared" si="1" ref="D25:I25">D26+D28+D30+D32+D31</f>
        <v>4744.36</v>
      </c>
      <c r="E25" s="79">
        <f t="shared" si="1"/>
        <v>4744.36</v>
      </c>
      <c r="F25" s="79">
        <f t="shared" si="1"/>
        <v>1066</v>
      </c>
      <c r="G25" s="79">
        <f t="shared" si="1"/>
        <v>1247</v>
      </c>
      <c r="H25" s="79">
        <f t="shared" si="1"/>
        <v>1126</v>
      </c>
      <c r="I25" s="79">
        <f t="shared" si="1"/>
        <v>1305</v>
      </c>
      <c r="J25" s="30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ht="12" customHeight="1">
      <c r="A26" s="76" t="s">
        <v>74</v>
      </c>
      <c r="B26" s="81">
        <v>2121</v>
      </c>
      <c r="C26" s="67">
        <v>4464</v>
      </c>
      <c r="D26" s="67">
        <v>4698.36</v>
      </c>
      <c r="E26" s="67">
        <v>4698.36</v>
      </c>
      <c r="F26" s="67">
        <v>1054</v>
      </c>
      <c r="G26" s="67">
        <v>1235</v>
      </c>
      <c r="H26" s="67">
        <v>1114</v>
      </c>
      <c r="I26" s="67">
        <v>1295</v>
      </c>
      <c r="J26" s="30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ht="10.5" customHeight="1">
      <c r="A27" s="76" t="s">
        <v>77</v>
      </c>
      <c r="B27" s="81">
        <v>2122</v>
      </c>
      <c r="C27" s="67">
        <v>1</v>
      </c>
      <c r="D27" s="67"/>
      <c r="E27" s="67"/>
      <c r="F27" s="67"/>
      <c r="G27" s="67"/>
      <c r="H27" s="67"/>
      <c r="I27" s="67"/>
      <c r="J27" s="30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ht="12" customHeight="1">
      <c r="A28" s="76" t="s">
        <v>78</v>
      </c>
      <c r="B28" s="81">
        <v>2123</v>
      </c>
      <c r="C28" s="67">
        <v>6</v>
      </c>
      <c r="D28" s="67">
        <v>1</v>
      </c>
      <c r="E28" s="67">
        <v>1</v>
      </c>
      <c r="F28" s="65">
        <v>1</v>
      </c>
      <c r="G28" s="65"/>
      <c r="H28" s="65"/>
      <c r="I28" s="65"/>
      <c r="J28" s="30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ht="12" customHeight="1">
      <c r="A29" s="76" t="s">
        <v>75</v>
      </c>
      <c r="B29" s="81">
        <v>2124</v>
      </c>
      <c r="C29" s="67">
        <f>C30+C32</f>
        <v>61</v>
      </c>
      <c r="D29" s="67">
        <f>D30+D32</f>
        <v>45</v>
      </c>
      <c r="E29" s="67">
        <v>45</v>
      </c>
      <c r="F29" s="67">
        <f>F30+F32</f>
        <v>11</v>
      </c>
      <c r="G29" s="67">
        <f>G30+G32</f>
        <v>12</v>
      </c>
      <c r="H29" s="67">
        <f>H30+H32</f>
        <v>12</v>
      </c>
      <c r="I29" s="67">
        <f>I30+I32</f>
        <v>10</v>
      </c>
      <c r="J29" s="30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ht="10.5" customHeight="1">
      <c r="A30" s="76" t="s">
        <v>200</v>
      </c>
      <c r="B30" s="81"/>
      <c r="C30" s="67">
        <v>37</v>
      </c>
      <c r="D30" s="67">
        <f>F30+G30+H30+I30</f>
        <v>27</v>
      </c>
      <c r="E30" s="67">
        <v>27</v>
      </c>
      <c r="F30" s="67">
        <v>7</v>
      </c>
      <c r="G30" s="67">
        <v>7</v>
      </c>
      <c r="H30" s="67">
        <v>7</v>
      </c>
      <c r="I30" s="67">
        <v>6</v>
      </c>
      <c r="J30" s="30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9.75" customHeight="1">
      <c r="A31" s="76" t="s">
        <v>195</v>
      </c>
      <c r="B31" s="81"/>
      <c r="C31" s="67"/>
      <c r="D31" s="67"/>
      <c r="E31" s="67"/>
      <c r="F31" s="67"/>
      <c r="G31" s="67"/>
      <c r="H31" s="67"/>
      <c r="I31" s="67"/>
      <c r="J31" s="30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ht="11.25" customHeight="1">
      <c r="A32" s="76" t="s">
        <v>201</v>
      </c>
      <c r="B32" s="81"/>
      <c r="C32" s="67">
        <v>24</v>
      </c>
      <c r="D32" s="65">
        <f>F32+G32+H32+I32</f>
        <v>18</v>
      </c>
      <c r="E32" s="65">
        <v>18</v>
      </c>
      <c r="F32" s="65">
        <v>4</v>
      </c>
      <c r="G32" s="65">
        <v>5</v>
      </c>
      <c r="H32" s="65">
        <v>5</v>
      </c>
      <c r="I32" s="65">
        <v>4</v>
      </c>
      <c r="J32" s="30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ht="21" customHeight="1">
      <c r="A33" s="115" t="s">
        <v>79</v>
      </c>
      <c r="B33" s="82">
        <v>2130</v>
      </c>
      <c r="C33" s="79">
        <f>C35</f>
        <v>5363</v>
      </c>
      <c r="D33" s="79">
        <f aca="true" t="shared" si="2" ref="D33:I33">D35</f>
        <v>5742</v>
      </c>
      <c r="E33" s="79">
        <f t="shared" si="2"/>
        <v>5742</v>
      </c>
      <c r="F33" s="79">
        <f t="shared" si="2"/>
        <v>1288</v>
      </c>
      <c r="G33" s="79">
        <f t="shared" si="2"/>
        <v>1509</v>
      </c>
      <c r="H33" s="79">
        <f t="shared" si="2"/>
        <v>1362</v>
      </c>
      <c r="I33" s="79">
        <f t="shared" si="2"/>
        <v>1583</v>
      </c>
      <c r="J33" s="30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1:19" ht="10.5" customHeight="1">
      <c r="A34" s="76" t="s">
        <v>80</v>
      </c>
      <c r="B34" s="81">
        <v>2131</v>
      </c>
      <c r="C34" s="67"/>
      <c r="D34" s="67"/>
      <c r="E34" s="67"/>
      <c r="F34" s="67"/>
      <c r="G34" s="67"/>
      <c r="H34" s="67"/>
      <c r="I34" s="67"/>
      <c r="J34" s="30"/>
      <c r="N34" s="2"/>
      <c r="O34" s="2"/>
      <c r="P34" s="2"/>
      <c r="Q34" s="2"/>
      <c r="R34" s="2"/>
      <c r="S34" s="2"/>
    </row>
    <row r="35" spans="1:19" ht="21.75" customHeight="1">
      <c r="A35" s="76" t="s">
        <v>81</v>
      </c>
      <c r="B35" s="81">
        <v>2132</v>
      </c>
      <c r="C35" s="67">
        <v>5363</v>
      </c>
      <c r="D35" s="67">
        <v>5742</v>
      </c>
      <c r="E35" s="67">
        <v>5742</v>
      </c>
      <c r="F35" s="67">
        <f>'І Фін результат 2022'!F105</f>
        <v>1288</v>
      </c>
      <c r="G35" s="67">
        <f>'І Фін результат 2022'!G105</f>
        <v>1509</v>
      </c>
      <c r="H35" s="67">
        <f>'І Фін результат 2022'!H105</f>
        <v>1362</v>
      </c>
      <c r="I35" s="67">
        <f>'І Фін результат 2022'!I105</f>
        <v>1583</v>
      </c>
      <c r="J35" s="30"/>
      <c r="N35" s="2"/>
      <c r="O35" s="2"/>
      <c r="P35" s="2"/>
      <c r="Q35" s="2"/>
      <c r="R35" s="2"/>
      <c r="S35" s="2"/>
    </row>
    <row r="36" spans="1:19" ht="22.5">
      <c r="A36" s="76" t="s">
        <v>82</v>
      </c>
      <c r="B36" s="81">
        <v>2133</v>
      </c>
      <c r="C36" s="67"/>
      <c r="D36" s="67"/>
      <c r="E36" s="67"/>
      <c r="F36" s="67"/>
      <c r="G36" s="67"/>
      <c r="H36" s="67"/>
      <c r="I36" s="67"/>
      <c r="J36" s="30"/>
      <c r="N36" s="2"/>
      <c r="O36" s="2"/>
      <c r="P36" s="2"/>
      <c r="Q36" s="2"/>
      <c r="R36" s="2"/>
      <c r="S36" s="2"/>
    </row>
    <row r="37" spans="1:19" ht="21">
      <c r="A37" s="115" t="s">
        <v>83</v>
      </c>
      <c r="B37" s="82">
        <v>2140</v>
      </c>
      <c r="C37" s="66"/>
      <c r="D37" s="66"/>
      <c r="E37" s="66"/>
      <c r="F37" s="66"/>
      <c r="G37" s="66"/>
      <c r="H37" s="66"/>
      <c r="I37" s="66"/>
      <c r="L37" s="30"/>
      <c r="M37" s="30"/>
      <c r="N37" s="118"/>
      <c r="O37" s="118"/>
      <c r="P37" s="118"/>
      <c r="Q37" s="2"/>
      <c r="R37" s="2"/>
      <c r="S37" s="2"/>
    </row>
    <row r="38" spans="1:19" ht="36" customHeight="1">
      <c r="A38" s="76" t="s">
        <v>84</v>
      </c>
      <c r="B38" s="81">
        <v>2141</v>
      </c>
      <c r="C38" s="65"/>
      <c r="D38" s="65"/>
      <c r="E38" s="65"/>
      <c r="F38" s="65"/>
      <c r="G38" s="65"/>
      <c r="H38" s="65"/>
      <c r="I38" s="65"/>
      <c r="N38" s="2"/>
      <c r="O38" s="2"/>
      <c r="P38" s="2"/>
      <c r="Q38" s="2"/>
      <c r="R38" s="2"/>
      <c r="S38" s="2"/>
    </row>
    <row r="39" spans="1:9" ht="22.5">
      <c r="A39" s="76" t="s">
        <v>85</v>
      </c>
      <c r="B39" s="81">
        <v>2142</v>
      </c>
      <c r="C39" s="65"/>
      <c r="D39" s="65"/>
      <c r="E39" s="65"/>
      <c r="F39" s="65"/>
      <c r="G39" s="65"/>
      <c r="H39" s="65"/>
      <c r="I39" s="65"/>
    </row>
    <row r="40" spans="1:9" ht="3" customHeight="1">
      <c r="A40" s="53"/>
      <c r="B40" s="52"/>
      <c r="C40" s="89"/>
      <c r="D40" s="89"/>
      <c r="E40" s="89"/>
      <c r="F40" s="89"/>
      <c r="G40" s="89"/>
      <c r="H40" s="89"/>
      <c r="I40" s="89"/>
    </row>
    <row r="41" spans="1:9" ht="14.25">
      <c r="A41" s="176" t="s">
        <v>185</v>
      </c>
      <c r="B41" s="177"/>
      <c r="C41" s="190" t="s">
        <v>86</v>
      </c>
      <c r="D41" s="191"/>
      <c r="E41" s="161"/>
      <c r="F41" s="63"/>
      <c r="G41" s="196" t="s">
        <v>202</v>
      </c>
      <c r="H41" s="196"/>
      <c r="I41" s="196"/>
    </row>
    <row r="42" spans="1:9" ht="10.5" customHeight="1">
      <c r="A42" s="54"/>
      <c r="B42" s="47"/>
      <c r="C42" s="174"/>
      <c r="D42" s="174"/>
      <c r="E42" s="143"/>
      <c r="F42" s="97"/>
      <c r="G42" s="97"/>
      <c r="H42" s="57"/>
      <c r="I42" s="98"/>
    </row>
    <row r="43" spans="1:9" ht="14.25">
      <c r="A43" s="39" t="s">
        <v>192</v>
      </c>
      <c r="B43" s="39"/>
      <c r="C43" s="173"/>
      <c r="D43" s="173"/>
      <c r="E43" s="167"/>
      <c r="F43" s="57"/>
      <c r="G43" s="192" t="s">
        <v>203</v>
      </c>
      <c r="H43" s="192"/>
      <c r="I43" s="192"/>
    </row>
  </sheetData>
  <sheetProtection/>
  <mergeCells count="16">
    <mergeCell ref="C43:D43"/>
    <mergeCell ref="G43:I43"/>
    <mergeCell ref="C42:D42"/>
    <mergeCell ref="A7:I7"/>
    <mergeCell ref="A17:I17"/>
    <mergeCell ref="C41:D41"/>
    <mergeCell ref="G41:I41"/>
    <mergeCell ref="A41:B41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6" customWidth="1"/>
    <col min="2" max="2" width="6.421875" style="46" customWidth="1"/>
    <col min="3" max="5" width="7.421875" style="75" customWidth="1"/>
    <col min="6" max="7" width="7.00390625" style="75" customWidth="1"/>
    <col min="8" max="8" width="6.140625" style="75" customWidth="1"/>
    <col min="9" max="9" width="7.00390625" style="75" customWidth="1"/>
    <col min="10" max="16384" width="9.140625" style="3" customWidth="1"/>
  </cols>
  <sheetData>
    <row r="1" spans="1:9" ht="14.25">
      <c r="A1" s="57"/>
      <c r="B1" s="57"/>
      <c r="C1" s="57"/>
      <c r="D1" s="57"/>
      <c r="E1" s="57"/>
      <c r="F1" s="57"/>
      <c r="G1" s="202" t="s">
        <v>146</v>
      </c>
      <c r="H1" s="202"/>
      <c r="I1" s="202"/>
    </row>
    <row r="2" spans="1:9" ht="11.25" customHeight="1">
      <c r="A2" s="179" t="s">
        <v>147</v>
      </c>
      <c r="B2" s="179"/>
      <c r="C2" s="179"/>
      <c r="D2" s="179"/>
      <c r="E2" s="179"/>
      <c r="F2" s="179"/>
      <c r="G2" s="179"/>
      <c r="H2" s="179"/>
      <c r="I2" s="179"/>
    </row>
    <row r="3" spans="1:9" ht="6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s="44" customFormat="1" ht="13.5" customHeight="1">
      <c r="A4" s="181" t="s">
        <v>1</v>
      </c>
      <c r="B4" s="183" t="s">
        <v>87</v>
      </c>
      <c r="C4" s="180" t="s">
        <v>230</v>
      </c>
      <c r="D4" s="180" t="s">
        <v>231</v>
      </c>
      <c r="E4" s="180" t="s">
        <v>220</v>
      </c>
      <c r="F4" s="180" t="s">
        <v>3</v>
      </c>
      <c r="G4" s="180"/>
      <c r="H4" s="180"/>
      <c r="I4" s="180"/>
    </row>
    <row r="5" spans="1:9" s="44" customFormat="1" ht="24" customHeight="1">
      <c r="A5" s="182"/>
      <c r="B5" s="183"/>
      <c r="C5" s="180"/>
      <c r="D5" s="180"/>
      <c r="E5" s="180"/>
      <c r="F5" s="164" t="s">
        <v>4</v>
      </c>
      <c r="G5" s="164" t="s">
        <v>5</v>
      </c>
      <c r="H5" s="164" t="s">
        <v>6</v>
      </c>
      <c r="I5" s="164" t="s">
        <v>7</v>
      </c>
    </row>
    <row r="6" spans="1:9" s="83" customFormat="1" ht="12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s="83" customFormat="1" ht="13.5" customHeight="1">
      <c r="A7" s="170" t="s">
        <v>88</v>
      </c>
      <c r="B7" s="171"/>
      <c r="C7" s="171"/>
      <c r="D7" s="171"/>
      <c r="E7" s="171"/>
      <c r="F7" s="171"/>
      <c r="G7" s="171"/>
      <c r="H7" s="171"/>
      <c r="I7" s="172"/>
    </row>
    <row r="8" spans="1:11" s="83" customFormat="1" ht="21">
      <c r="A8" s="124" t="s">
        <v>89</v>
      </c>
      <c r="B8" s="125">
        <v>3000</v>
      </c>
      <c r="C8" s="126">
        <f>C12+C15</f>
        <v>52794</v>
      </c>
      <c r="D8" s="66">
        <f aca="true" t="shared" si="0" ref="D8:I8">D12+D15</f>
        <v>51384</v>
      </c>
      <c r="E8" s="66">
        <f t="shared" si="0"/>
        <v>60643</v>
      </c>
      <c r="F8" s="66">
        <f t="shared" si="0"/>
        <v>11581</v>
      </c>
      <c r="G8" s="66">
        <f t="shared" si="0"/>
        <v>13984</v>
      </c>
      <c r="H8" s="66">
        <f>H12+H15</f>
        <v>21832</v>
      </c>
      <c r="I8" s="66">
        <f t="shared" si="0"/>
        <v>13246</v>
      </c>
      <c r="K8" s="84"/>
    </row>
    <row r="9" spans="1:11" s="83" customFormat="1" ht="21.75" customHeight="1">
      <c r="A9" s="80" t="s">
        <v>90</v>
      </c>
      <c r="B9" s="101">
        <v>3010</v>
      </c>
      <c r="C9" s="65"/>
      <c r="D9" s="65"/>
      <c r="E9" s="65"/>
      <c r="F9" s="65"/>
      <c r="G9" s="65"/>
      <c r="H9" s="65"/>
      <c r="I9" s="65"/>
      <c r="K9" s="84"/>
    </row>
    <row r="10" spans="1:11" s="83" customFormat="1" ht="13.5" customHeight="1">
      <c r="A10" s="80" t="s">
        <v>91</v>
      </c>
      <c r="B10" s="101">
        <v>3020</v>
      </c>
      <c r="C10" s="65"/>
      <c r="D10" s="65"/>
      <c r="E10" s="65"/>
      <c r="F10" s="65"/>
      <c r="G10" s="65"/>
      <c r="H10" s="65"/>
      <c r="I10" s="65"/>
      <c r="K10" s="84"/>
    </row>
    <row r="11" spans="1:11" s="83" customFormat="1" ht="13.5" customHeight="1">
      <c r="A11" s="80" t="s">
        <v>92</v>
      </c>
      <c r="B11" s="101">
        <v>3021</v>
      </c>
      <c r="C11" s="65"/>
      <c r="D11" s="65"/>
      <c r="E11" s="65"/>
      <c r="F11" s="65"/>
      <c r="G11" s="65"/>
      <c r="H11" s="65"/>
      <c r="I11" s="65"/>
      <c r="K11" s="84"/>
    </row>
    <row r="12" spans="1:11" s="83" customFormat="1" ht="12.75">
      <c r="A12" s="80" t="s">
        <v>93</v>
      </c>
      <c r="B12" s="101">
        <v>3030</v>
      </c>
      <c r="C12" s="87">
        <v>51909</v>
      </c>
      <c r="D12" s="65">
        <v>50587</v>
      </c>
      <c r="E12" s="65">
        <f>50587+9259</f>
        <v>59846</v>
      </c>
      <c r="F12" s="65">
        <v>11408</v>
      </c>
      <c r="G12" s="65">
        <f>13190+586</f>
        <v>13776</v>
      </c>
      <c r="H12" s="65">
        <f>12370+9259</f>
        <v>21629</v>
      </c>
      <c r="I12" s="65">
        <v>13033</v>
      </c>
      <c r="K12" s="84"/>
    </row>
    <row r="13" spans="1:11" s="83" customFormat="1" ht="22.5">
      <c r="A13" s="80" t="s">
        <v>94</v>
      </c>
      <c r="B13" s="101">
        <v>3040</v>
      </c>
      <c r="C13" s="87"/>
      <c r="D13" s="65"/>
      <c r="E13" s="65"/>
      <c r="F13" s="65"/>
      <c r="G13" s="65"/>
      <c r="H13" s="65"/>
      <c r="I13" s="65"/>
      <c r="K13" s="84"/>
    </row>
    <row r="14" spans="1:12" s="83" customFormat="1" ht="22.5">
      <c r="A14" s="80" t="s">
        <v>148</v>
      </c>
      <c r="B14" s="101">
        <v>3050</v>
      </c>
      <c r="C14" s="87"/>
      <c r="D14" s="65"/>
      <c r="E14" s="65"/>
      <c r="F14" s="65"/>
      <c r="G14" s="65"/>
      <c r="H14" s="65"/>
      <c r="I14" s="65"/>
      <c r="K14" s="84"/>
      <c r="L14" s="44"/>
    </row>
    <row r="15" spans="1:12" s="83" customFormat="1" ht="33.75">
      <c r="A15" s="80" t="s">
        <v>209</v>
      </c>
      <c r="B15" s="101">
        <v>3060</v>
      </c>
      <c r="C15" s="87">
        <v>885</v>
      </c>
      <c r="D15" s="65">
        <v>797</v>
      </c>
      <c r="E15" s="65">
        <v>797</v>
      </c>
      <c r="F15" s="113">
        <v>173</v>
      </c>
      <c r="G15" s="113">
        <v>208</v>
      </c>
      <c r="H15" s="113">
        <v>203</v>
      </c>
      <c r="I15" s="113">
        <v>213</v>
      </c>
      <c r="J15" s="84"/>
      <c r="K15" s="84"/>
      <c r="L15" s="44"/>
    </row>
    <row r="16" spans="1:12" s="83" customFormat="1" ht="21">
      <c r="A16" s="95" t="s">
        <v>95</v>
      </c>
      <c r="B16" s="102">
        <v>3100</v>
      </c>
      <c r="C16" s="66">
        <f>C17+C18+C20+C28</f>
        <v>52792</v>
      </c>
      <c r="D16" s="66">
        <f aca="true" t="shared" si="1" ref="D16:I16">D17+D18+D20</f>
        <v>51288</v>
      </c>
      <c r="E16" s="66">
        <f t="shared" si="1"/>
        <v>60617</v>
      </c>
      <c r="F16" s="66">
        <f t="shared" si="1"/>
        <v>11556</v>
      </c>
      <c r="G16" s="66">
        <f t="shared" si="1"/>
        <v>13961</v>
      </c>
      <c r="H16" s="66">
        <f t="shared" si="1"/>
        <v>21880</v>
      </c>
      <c r="I16" s="66">
        <f t="shared" si="1"/>
        <v>13220</v>
      </c>
      <c r="K16" s="84"/>
      <c r="L16" s="44"/>
    </row>
    <row r="17" spans="1:12" s="83" customFormat="1" ht="22.5">
      <c r="A17" s="80" t="s">
        <v>96</v>
      </c>
      <c r="B17" s="101">
        <v>3110</v>
      </c>
      <c r="C17" s="65">
        <v>22894</v>
      </c>
      <c r="D17" s="65">
        <v>19399</v>
      </c>
      <c r="E17" s="65">
        <f>F17+G17+H17+I17</f>
        <v>28728</v>
      </c>
      <c r="F17" s="65">
        <f>4105+296</f>
        <v>4401</v>
      </c>
      <c r="G17" s="65">
        <f>4710+586+284</f>
        <v>5580</v>
      </c>
      <c r="H17" s="65">
        <f>4707+279+9259+70</f>
        <v>14315</v>
      </c>
      <c r="I17" s="65">
        <f>4143+289</f>
        <v>4432</v>
      </c>
      <c r="K17" s="84"/>
      <c r="L17" s="44"/>
    </row>
    <row r="18" spans="1:12" s="83" customFormat="1" ht="22.5">
      <c r="A18" s="80" t="s">
        <v>196</v>
      </c>
      <c r="B18" s="101">
        <v>3120</v>
      </c>
      <c r="C18" s="65">
        <v>29792</v>
      </c>
      <c r="D18" s="65">
        <v>31844</v>
      </c>
      <c r="E18" s="65">
        <v>31844</v>
      </c>
      <c r="F18" s="65">
        <f>'І Фін результат 2022'!F104+'І Фін результат 2022'!F105</f>
        <v>7144</v>
      </c>
      <c r="G18" s="65">
        <f>'І Фін результат 2022'!G104+'І Фін результат 2022'!G105</f>
        <v>8369</v>
      </c>
      <c r="H18" s="65">
        <f>'І Фін результат 2022'!H104+'І Фін результат 2022'!H105</f>
        <v>7553</v>
      </c>
      <c r="I18" s="65">
        <f>'І Фін результат 2022'!I104+'І Фін результат 2022'!I105</f>
        <v>8778</v>
      </c>
      <c r="K18" s="84"/>
      <c r="L18" s="44"/>
    </row>
    <row r="19" spans="1:12" s="83" customFormat="1" ht="22.5">
      <c r="A19" s="80" t="s">
        <v>149</v>
      </c>
      <c r="B19" s="101">
        <v>3130</v>
      </c>
      <c r="C19" s="65"/>
      <c r="D19" s="65"/>
      <c r="E19" s="65"/>
      <c r="F19" s="65"/>
      <c r="G19" s="65"/>
      <c r="H19" s="65"/>
      <c r="I19" s="65"/>
      <c r="K19" s="84"/>
      <c r="L19" s="44"/>
    </row>
    <row r="20" spans="1:12" s="83" customFormat="1" ht="22.5">
      <c r="A20" s="80" t="s">
        <v>97</v>
      </c>
      <c r="B20" s="101">
        <v>3140</v>
      </c>
      <c r="C20" s="65">
        <v>61</v>
      </c>
      <c r="D20" s="65">
        <f aca="true" t="shared" si="2" ref="D20:I20">D21+D24</f>
        <v>45</v>
      </c>
      <c r="E20" s="65">
        <f t="shared" si="2"/>
        <v>45</v>
      </c>
      <c r="F20" s="65">
        <f t="shared" si="2"/>
        <v>11</v>
      </c>
      <c r="G20" s="65">
        <f t="shared" si="2"/>
        <v>12</v>
      </c>
      <c r="H20" s="65">
        <f t="shared" si="2"/>
        <v>12</v>
      </c>
      <c r="I20" s="65">
        <f t="shared" si="2"/>
        <v>10</v>
      </c>
      <c r="K20" s="84"/>
      <c r="L20" s="44"/>
    </row>
    <row r="21" spans="1:12" s="83" customFormat="1" ht="11.25" customHeight="1">
      <c r="A21" s="80" t="s">
        <v>112</v>
      </c>
      <c r="B21" s="77">
        <v>3141</v>
      </c>
      <c r="C21" s="65">
        <v>37</v>
      </c>
      <c r="D21" s="65">
        <f>'ІІ Розр з бюджетом 2022'!D30</f>
        <v>27</v>
      </c>
      <c r="E21" s="65">
        <f>'ІІ Розр з бюджетом 2022'!E30</f>
        <v>27</v>
      </c>
      <c r="F21" s="65">
        <f>'ІІ Розр з бюджетом 2022'!F30</f>
        <v>7</v>
      </c>
      <c r="G21" s="65">
        <f>'ІІ Розр з бюджетом 2022'!G30</f>
        <v>7</v>
      </c>
      <c r="H21" s="65">
        <f>'ІІ Розр з бюджетом 2022'!H30</f>
        <v>7</v>
      </c>
      <c r="I21" s="65">
        <f>'ІІ Розр з бюджетом 2022'!I30</f>
        <v>6</v>
      </c>
      <c r="K21" s="84"/>
      <c r="L21" s="160"/>
    </row>
    <row r="22" spans="1:12" s="83" customFormat="1" ht="11.25">
      <c r="A22" s="80" t="s">
        <v>98</v>
      </c>
      <c r="B22" s="77">
        <v>3142</v>
      </c>
      <c r="C22" s="65"/>
      <c r="D22" s="65"/>
      <c r="E22" s="65"/>
      <c r="F22" s="65"/>
      <c r="G22" s="65"/>
      <c r="H22" s="65"/>
      <c r="I22" s="65"/>
      <c r="K22" s="84"/>
      <c r="L22" s="44"/>
    </row>
    <row r="23" spans="1:12" s="83" customFormat="1" ht="11.25">
      <c r="A23" s="80" t="s">
        <v>74</v>
      </c>
      <c r="B23" s="77">
        <v>3143</v>
      </c>
      <c r="C23" s="65"/>
      <c r="D23" s="65"/>
      <c r="E23" s="65"/>
      <c r="F23" s="65"/>
      <c r="G23" s="65"/>
      <c r="H23" s="65"/>
      <c r="I23" s="65"/>
      <c r="K23" s="84"/>
      <c r="L23" s="44"/>
    </row>
    <row r="24" spans="1:12" s="83" customFormat="1" ht="14.25" customHeight="1">
      <c r="A24" s="80" t="s">
        <v>99</v>
      </c>
      <c r="B24" s="77">
        <v>3144</v>
      </c>
      <c r="C24" s="65">
        <v>24</v>
      </c>
      <c r="D24" s="65">
        <f aca="true" t="shared" si="3" ref="D24:I24">D25</f>
        <v>18</v>
      </c>
      <c r="E24" s="65">
        <f t="shared" si="3"/>
        <v>18</v>
      </c>
      <c r="F24" s="65">
        <f t="shared" si="3"/>
        <v>4</v>
      </c>
      <c r="G24" s="65">
        <f t="shared" si="3"/>
        <v>5</v>
      </c>
      <c r="H24" s="65">
        <f t="shared" si="3"/>
        <v>5</v>
      </c>
      <c r="I24" s="65">
        <f t="shared" si="3"/>
        <v>4</v>
      </c>
      <c r="K24" s="84"/>
      <c r="L24" s="44"/>
    </row>
    <row r="25" spans="1:12" s="83" customFormat="1" ht="21.75" customHeight="1">
      <c r="A25" s="80" t="s">
        <v>150</v>
      </c>
      <c r="B25" s="77" t="s">
        <v>161</v>
      </c>
      <c r="C25" s="65">
        <v>24</v>
      </c>
      <c r="D25" s="65">
        <v>18</v>
      </c>
      <c r="E25" s="65">
        <v>18</v>
      </c>
      <c r="F25" s="65">
        <f>'ІІ Розр з бюджетом 2022'!F32</f>
        <v>4</v>
      </c>
      <c r="G25" s="65">
        <f>'ІІ Розр з бюджетом 2022'!G32</f>
        <v>5</v>
      </c>
      <c r="H25" s="65">
        <f>'ІІ Розр з бюджетом 2022'!H32</f>
        <v>5</v>
      </c>
      <c r="I25" s="65">
        <f>'ІІ Розр з бюджетом 2022'!I32</f>
        <v>4</v>
      </c>
      <c r="K25" s="84"/>
      <c r="L25" s="44"/>
    </row>
    <row r="26" spans="1:11" s="83" customFormat="1" ht="11.25">
      <c r="A26" s="80" t="s">
        <v>100</v>
      </c>
      <c r="B26" s="77">
        <v>3150</v>
      </c>
      <c r="C26" s="65"/>
      <c r="D26" s="65"/>
      <c r="E26" s="65"/>
      <c r="F26" s="65"/>
      <c r="G26" s="65"/>
      <c r="H26" s="65"/>
      <c r="I26" s="65"/>
      <c r="K26" s="84"/>
    </row>
    <row r="27" spans="1:11" s="83" customFormat="1" ht="11.25">
      <c r="A27" s="80" t="s">
        <v>101</v>
      </c>
      <c r="B27" s="101">
        <v>3160</v>
      </c>
      <c r="C27" s="65"/>
      <c r="D27" s="65"/>
      <c r="E27" s="65"/>
      <c r="F27" s="65"/>
      <c r="G27" s="65"/>
      <c r="H27" s="65"/>
      <c r="I27" s="65"/>
      <c r="K27" s="84"/>
    </row>
    <row r="28" spans="1:11" s="83" customFormat="1" ht="11.25">
      <c r="A28" s="80" t="s">
        <v>18</v>
      </c>
      <c r="B28" s="101">
        <v>3170</v>
      </c>
      <c r="C28" s="65">
        <v>45</v>
      </c>
      <c r="D28" s="65"/>
      <c r="E28" s="65"/>
      <c r="F28" s="65"/>
      <c r="G28" s="65"/>
      <c r="H28" s="65"/>
      <c r="I28" s="65"/>
      <c r="K28" s="84"/>
    </row>
    <row r="29" spans="1:11" s="83" customFormat="1" ht="21">
      <c r="A29" s="95" t="s">
        <v>102</v>
      </c>
      <c r="B29" s="102">
        <v>3195</v>
      </c>
      <c r="C29" s="66"/>
      <c r="D29" s="66"/>
      <c r="E29" s="66"/>
      <c r="F29" s="66"/>
      <c r="G29" s="66"/>
      <c r="H29" s="66"/>
      <c r="I29" s="66"/>
      <c r="K29" s="84"/>
    </row>
    <row r="30" spans="1:11" s="83" customFormat="1" ht="12.75" customHeight="1">
      <c r="A30" s="170" t="s">
        <v>103</v>
      </c>
      <c r="B30" s="171"/>
      <c r="C30" s="171"/>
      <c r="D30" s="171"/>
      <c r="E30" s="171"/>
      <c r="F30" s="171"/>
      <c r="G30" s="171"/>
      <c r="H30" s="171"/>
      <c r="I30" s="172"/>
      <c r="K30" s="84"/>
    </row>
    <row r="31" spans="1:11" s="83" customFormat="1" ht="22.5" customHeight="1">
      <c r="A31" s="124" t="s">
        <v>104</v>
      </c>
      <c r="B31" s="125">
        <v>3200</v>
      </c>
      <c r="C31" s="66"/>
      <c r="D31" s="66"/>
      <c r="E31" s="66"/>
      <c r="F31" s="66"/>
      <c r="G31" s="66"/>
      <c r="H31" s="66"/>
      <c r="I31" s="66"/>
      <c r="K31" s="84"/>
    </row>
    <row r="32" spans="1:11" s="83" customFormat="1" ht="13.5" customHeight="1">
      <c r="A32" s="80" t="s">
        <v>105</v>
      </c>
      <c r="B32" s="77">
        <v>3210</v>
      </c>
      <c r="C32" s="65"/>
      <c r="D32" s="65"/>
      <c r="E32" s="65"/>
      <c r="F32" s="65"/>
      <c r="G32" s="65"/>
      <c r="H32" s="65"/>
      <c r="I32" s="65"/>
      <c r="K32" s="84"/>
    </row>
    <row r="33" spans="1:11" s="83" customFormat="1" ht="14.25" customHeight="1">
      <c r="A33" s="80" t="s">
        <v>106</v>
      </c>
      <c r="B33" s="101">
        <v>3220</v>
      </c>
      <c r="C33" s="65"/>
      <c r="D33" s="65"/>
      <c r="E33" s="65"/>
      <c r="F33" s="65"/>
      <c r="G33" s="65"/>
      <c r="H33" s="65"/>
      <c r="I33" s="65"/>
      <c r="K33" s="84"/>
    </row>
    <row r="34" spans="1:11" s="83" customFormat="1" ht="13.5" customHeight="1">
      <c r="A34" s="80" t="s">
        <v>205</v>
      </c>
      <c r="B34" s="101">
        <v>3230</v>
      </c>
      <c r="C34" s="65"/>
      <c r="D34" s="65"/>
      <c r="E34" s="65"/>
      <c r="F34" s="65"/>
      <c r="G34" s="65"/>
      <c r="H34" s="65"/>
      <c r="I34" s="65"/>
      <c r="K34" s="84"/>
    </row>
    <row r="35" spans="1:11" s="83" customFormat="1" ht="21">
      <c r="A35" s="95" t="s">
        <v>107</v>
      </c>
      <c r="B35" s="102">
        <v>3255</v>
      </c>
      <c r="C35" s="66"/>
      <c r="D35" s="66"/>
      <c r="E35" s="66"/>
      <c r="F35" s="66"/>
      <c r="G35" s="66"/>
      <c r="H35" s="66"/>
      <c r="I35" s="66"/>
      <c r="K35" s="84"/>
    </row>
    <row r="36" spans="1:11" s="83" customFormat="1" ht="24" customHeight="1">
      <c r="A36" s="80" t="s">
        <v>206</v>
      </c>
      <c r="B36" s="101">
        <v>3260</v>
      </c>
      <c r="C36" s="65"/>
      <c r="D36" s="65"/>
      <c r="E36" s="65"/>
      <c r="F36" s="65"/>
      <c r="G36" s="65"/>
      <c r="H36" s="65"/>
      <c r="I36" s="65"/>
      <c r="K36" s="84"/>
    </row>
    <row r="37" spans="1:11" s="83" customFormat="1" ht="11.25">
      <c r="A37" s="80" t="s">
        <v>207</v>
      </c>
      <c r="B37" s="101">
        <v>3265</v>
      </c>
      <c r="C37" s="65"/>
      <c r="D37" s="65"/>
      <c r="E37" s="65"/>
      <c r="F37" s="65"/>
      <c r="G37" s="65"/>
      <c r="H37" s="65"/>
      <c r="I37" s="65"/>
      <c r="K37" s="84"/>
    </row>
    <row r="38" spans="1:11" s="83" customFormat="1" ht="22.5">
      <c r="A38" s="80" t="s">
        <v>208</v>
      </c>
      <c r="B38" s="101">
        <v>3270</v>
      </c>
      <c r="C38" s="65"/>
      <c r="D38" s="65"/>
      <c r="E38" s="65"/>
      <c r="F38" s="65"/>
      <c r="G38" s="65"/>
      <c r="H38" s="65"/>
      <c r="I38" s="65"/>
      <c r="K38" s="84"/>
    </row>
    <row r="39" spans="1:11" s="83" customFormat="1" ht="11.25">
      <c r="A39" s="80" t="s">
        <v>18</v>
      </c>
      <c r="B39" s="101">
        <v>3280</v>
      </c>
      <c r="C39" s="65"/>
      <c r="D39" s="65"/>
      <c r="E39" s="65"/>
      <c r="F39" s="65"/>
      <c r="G39" s="65"/>
      <c r="H39" s="65"/>
      <c r="I39" s="65"/>
      <c r="K39" s="84"/>
    </row>
    <row r="40" spans="1:11" s="83" customFormat="1" ht="21">
      <c r="A40" s="127" t="s">
        <v>108</v>
      </c>
      <c r="B40" s="128">
        <v>3295</v>
      </c>
      <c r="C40" s="66"/>
      <c r="D40" s="66"/>
      <c r="E40" s="66"/>
      <c r="F40" s="66"/>
      <c r="G40" s="66"/>
      <c r="H40" s="66"/>
      <c r="I40" s="66"/>
      <c r="K40" s="84"/>
    </row>
    <row r="41" spans="1:11" s="83" customFormat="1" ht="11.25">
      <c r="A41" s="95" t="s">
        <v>109</v>
      </c>
      <c r="B41" s="102">
        <v>3400</v>
      </c>
      <c r="C41" s="66">
        <v>2</v>
      </c>
      <c r="D41" s="66">
        <f>D8-D16</f>
        <v>96</v>
      </c>
      <c r="E41" s="66">
        <f>E8-E16</f>
        <v>26</v>
      </c>
      <c r="F41" s="66"/>
      <c r="G41" s="66"/>
      <c r="H41" s="66"/>
      <c r="I41" s="66"/>
      <c r="K41" s="84"/>
    </row>
    <row r="42" spans="1:11" s="83" customFormat="1" ht="12" customHeight="1">
      <c r="A42" s="80" t="s">
        <v>110</v>
      </c>
      <c r="B42" s="101">
        <v>3405</v>
      </c>
      <c r="C42" s="65">
        <v>120</v>
      </c>
      <c r="D42" s="65">
        <v>40</v>
      </c>
      <c r="E42" s="65">
        <v>40</v>
      </c>
      <c r="F42" s="65"/>
      <c r="G42" s="65"/>
      <c r="H42" s="65"/>
      <c r="I42" s="65"/>
      <c r="K42" s="84"/>
    </row>
    <row r="43" spans="1:11" s="83" customFormat="1" ht="12.75" customHeight="1">
      <c r="A43" s="80" t="s">
        <v>111</v>
      </c>
      <c r="B43" s="101">
        <v>3415</v>
      </c>
      <c r="C43" s="65">
        <v>122</v>
      </c>
      <c r="D43" s="65">
        <f>D41+D42</f>
        <v>136</v>
      </c>
      <c r="E43" s="65">
        <f>E41+E42</f>
        <v>66</v>
      </c>
      <c r="F43" s="65"/>
      <c r="G43" s="65"/>
      <c r="H43" s="65"/>
      <c r="I43" s="65"/>
      <c r="K43" s="84"/>
    </row>
    <row r="44" spans="1:17" s="42" customFormat="1" ht="21" customHeight="1">
      <c r="A44" s="194" t="s">
        <v>185</v>
      </c>
      <c r="B44" s="195"/>
      <c r="C44" s="178"/>
      <c r="D44" s="178"/>
      <c r="E44" s="163"/>
      <c r="F44" s="63"/>
      <c r="G44" s="196" t="s">
        <v>202</v>
      </c>
      <c r="H44" s="196"/>
      <c r="I44" s="196"/>
      <c r="L44" s="25"/>
      <c r="M44" s="25"/>
      <c r="N44" s="4"/>
      <c r="O44" s="5"/>
      <c r="P44" s="5"/>
      <c r="Q44" s="5"/>
    </row>
    <row r="45" spans="1:11" s="42" customFormat="1" ht="14.25">
      <c r="A45" s="57" t="s">
        <v>192</v>
      </c>
      <c r="B45" s="57"/>
      <c r="C45" s="73"/>
      <c r="D45" s="57"/>
      <c r="E45" s="57"/>
      <c r="F45" s="57"/>
      <c r="G45" s="192" t="s">
        <v>203</v>
      </c>
      <c r="H45" s="192"/>
      <c r="I45" s="192"/>
      <c r="K45" s="71"/>
    </row>
  </sheetData>
  <sheetProtection/>
  <mergeCells count="14">
    <mergeCell ref="G45:I45"/>
    <mergeCell ref="A2:I2"/>
    <mergeCell ref="D4:D5"/>
    <mergeCell ref="F4:I4"/>
    <mergeCell ref="A4:A5"/>
    <mergeCell ref="B4:B5"/>
    <mergeCell ref="E4:E5"/>
    <mergeCell ref="C4:C5"/>
    <mergeCell ref="A7:I7"/>
    <mergeCell ref="A30:I30"/>
    <mergeCell ref="G1:I1"/>
    <mergeCell ref="C44:D44"/>
    <mergeCell ref="G44:I44"/>
    <mergeCell ref="A44:B4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3" customWidth="1"/>
    <col min="2" max="2" width="5.57421875" style="3" customWidth="1"/>
    <col min="3" max="5" width="7.7109375" style="91" customWidth="1"/>
    <col min="6" max="6" width="6.57421875" style="3" customWidth="1"/>
    <col min="7" max="7" width="7.8515625" style="3" customWidth="1"/>
    <col min="8" max="9" width="6.57421875" style="3" customWidth="1"/>
    <col min="10" max="16384" width="9.140625" style="3" customWidth="1"/>
  </cols>
  <sheetData>
    <row r="1" spans="1:9" ht="14.25">
      <c r="A1" s="39"/>
      <c r="B1" s="39"/>
      <c r="C1" s="57"/>
      <c r="D1" s="57"/>
      <c r="E1" s="57"/>
      <c r="F1" s="39"/>
      <c r="G1" s="211" t="s">
        <v>152</v>
      </c>
      <c r="H1" s="211"/>
      <c r="I1" s="211"/>
    </row>
    <row r="2" spans="1:9" ht="14.25">
      <c r="A2" s="218" t="s">
        <v>114</v>
      </c>
      <c r="B2" s="218"/>
      <c r="C2" s="218"/>
      <c r="D2" s="218"/>
      <c r="E2" s="218"/>
      <c r="F2" s="218"/>
      <c r="G2" s="218"/>
      <c r="H2" s="218"/>
      <c r="I2" s="218"/>
    </row>
    <row r="3" spans="1:9" ht="14.25">
      <c r="A3" s="47"/>
      <c r="B3" s="47"/>
      <c r="C3" s="162"/>
      <c r="D3" s="162"/>
      <c r="E3" s="162"/>
      <c r="F3" s="47"/>
      <c r="G3" s="47"/>
      <c r="H3" s="47"/>
      <c r="I3" s="47"/>
    </row>
    <row r="4" spans="1:9" ht="64.5" customHeight="1">
      <c r="A4" s="207" t="s">
        <v>1</v>
      </c>
      <c r="B4" s="209" t="s">
        <v>2</v>
      </c>
      <c r="C4" s="201" t="s">
        <v>230</v>
      </c>
      <c r="D4" s="201" t="s">
        <v>231</v>
      </c>
      <c r="E4" s="201" t="s">
        <v>220</v>
      </c>
      <c r="F4" s="215" t="s">
        <v>3</v>
      </c>
      <c r="G4" s="216"/>
      <c r="H4" s="216"/>
      <c r="I4" s="217"/>
    </row>
    <row r="5" spans="1:9" ht="14.25">
      <c r="A5" s="208"/>
      <c r="B5" s="210"/>
      <c r="C5" s="201"/>
      <c r="D5" s="201"/>
      <c r="E5" s="201"/>
      <c r="F5" s="49" t="s">
        <v>4</v>
      </c>
      <c r="G5" s="49" t="s">
        <v>5</v>
      </c>
      <c r="H5" s="49" t="s">
        <v>6</v>
      </c>
      <c r="I5" s="49" t="s">
        <v>7</v>
      </c>
    </row>
    <row r="6" spans="1:9" s="2" customFormat="1" ht="12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ht="25.5">
      <c r="A7" s="50" t="s">
        <v>115</v>
      </c>
      <c r="B7" s="119">
        <v>4000</v>
      </c>
      <c r="C7" s="120">
        <f>C8+C9+C10+C12</f>
        <v>3764</v>
      </c>
      <c r="D7" s="93">
        <f>D9+D13</f>
        <v>1986</v>
      </c>
      <c r="E7" s="93">
        <f>E9+E13+E12</f>
        <v>2046</v>
      </c>
      <c r="F7" s="93" t="str">
        <f>F9</f>
        <v>-</v>
      </c>
      <c r="G7" s="93">
        <f>G9+G13</f>
        <v>1986</v>
      </c>
      <c r="H7" s="93">
        <f>H12</f>
        <v>60</v>
      </c>
      <c r="I7" s="93" t="str">
        <f>I9</f>
        <v>-</v>
      </c>
    </row>
    <row r="8" spans="1:9" ht="14.25">
      <c r="A8" s="51" t="s">
        <v>116</v>
      </c>
      <c r="B8" s="121" t="s">
        <v>117</v>
      </c>
      <c r="C8" s="122">
        <v>89</v>
      </c>
      <c r="D8" s="87" t="s">
        <v>175</v>
      </c>
      <c r="E8" s="87"/>
      <c r="F8" s="87" t="s">
        <v>175</v>
      </c>
      <c r="G8" s="87" t="s">
        <v>175</v>
      </c>
      <c r="H8" s="87" t="s">
        <v>175</v>
      </c>
      <c r="I8" s="87" t="s">
        <v>175</v>
      </c>
    </row>
    <row r="9" spans="1:9" ht="51">
      <c r="A9" s="51" t="s">
        <v>219</v>
      </c>
      <c r="B9" s="119">
        <v>4020</v>
      </c>
      <c r="C9" s="122">
        <v>3470</v>
      </c>
      <c r="D9" s="92">
        <f>526+1400</f>
        <v>1926</v>
      </c>
      <c r="E9" s="92">
        <f>526+1400</f>
        <v>1926</v>
      </c>
      <c r="F9" s="87" t="s">
        <v>175</v>
      </c>
      <c r="G9" s="87">
        <f>526+1400</f>
        <v>1926</v>
      </c>
      <c r="H9" s="87" t="s">
        <v>175</v>
      </c>
      <c r="I9" s="87" t="s">
        <v>175</v>
      </c>
    </row>
    <row r="10" spans="1:9" ht="38.25">
      <c r="A10" s="51" t="s">
        <v>118</v>
      </c>
      <c r="B10" s="121">
        <v>4030</v>
      </c>
      <c r="C10" s="122">
        <v>205</v>
      </c>
      <c r="D10" s="87" t="s">
        <v>175</v>
      </c>
      <c r="E10" s="87"/>
      <c r="F10" s="87" t="s">
        <v>175</v>
      </c>
      <c r="G10" s="87" t="s">
        <v>175</v>
      </c>
      <c r="H10" s="87" t="s">
        <v>175</v>
      </c>
      <c r="I10" s="87" t="s">
        <v>175</v>
      </c>
    </row>
    <row r="11" spans="1:9" ht="25.5">
      <c r="A11" s="51" t="s">
        <v>119</v>
      </c>
      <c r="B11" s="119">
        <v>4040</v>
      </c>
      <c r="C11" s="122"/>
      <c r="D11" s="92" t="s">
        <v>175</v>
      </c>
      <c r="E11" s="92"/>
      <c r="F11" s="92" t="s">
        <v>175</v>
      </c>
      <c r="G11" s="92" t="s">
        <v>175</v>
      </c>
      <c r="H11" s="92" t="s">
        <v>175</v>
      </c>
      <c r="I11" s="87" t="s">
        <v>175</v>
      </c>
    </row>
    <row r="12" spans="1:9" ht="63.75">
      <c r="A12" s="51" t="s">
        <v>229</v>
      </c>
      <c r="B12" s="121">
        <v>4050</v>
      </c>
      <c r="C12" s="122"/>
      <c r="D12" s="92" t="s">
        <v>175</v>
      </c>
      <c r="E12" s="92">
        <v>60</v>
      </c>
      <c r="F12" s="92" t="s">
        <v>175</v>
      </c>
      <c r="G12" s="92" t="s">
        <v>175</v>
      </c>
      <c r="H12" s="92">
        <v>60</v>
      </c>
      <c r="I12" s="87" t="s">
        <v>175</v>
      </c>
    </row>
    <row r="13" spans="1:9" ht="14.25">
      <c r="A13" s="51" t="s">
        <v>120</v>
      </c>
      <c r="B13" s="123">
        <v>4060</v>
      </c>
      <c r="C13" s="122">
        <v>0</v>
      </c>
      <c r="D13" s="92">
        <v>60</v>
      </c>
      <c r="E13" s="92">
        <v>60</v>
      </c>
      <c r="F13" s="92" t="s">
        <v>175</v>
      </c>
      <c r="G13" s="92">
        <v>60</v>
      </c>
      <c r="H13" s="92" t="s">
        <v>175</v>
      </c>
      <c r="I13" s="87" t="s">
        <v>175</v>
      </c>
    </row>
    <row r="14" spans="1:9" ht="14.25">
      <c r="A14" s="39"/>
      <c r="B14" s="39"/>
      <c r="C14" s="62"/>
      <c r="D14" s="57"/>
      <c r="E14" s="57"/>
      <c r="F14" s="39"/>
      <c r="G14" s="39"/>
      <c r="H14" s="39"/>
      <c r="I14" s="39"/>
    </row>
    <row r="15" spans="1:9" ht="14.25">
      <c r="A15" s="39"/>
      <c r="B15" s="39"/>
      <c r="C15" s="57"/>
      <c r="D15" s="57"/>
      <c r="E15" s="57"/>
      <c r="F15" s="39"/>
      <c r="G15" s="39"/>
      <c r="H15" s="39"/>
      <c r="I15" s="39"/>
    </row>
    <row r="16" spans="1:9" ht="14.25">
      <c r="A16" s="39"/>
      <c r="B16" s="39"/>
      <c r="C16" s="57"/>
      <c r="D16" s="57"/>
      <c r="E16" s="57"/>
      <c r="F16" s="39"/>
      <c r="G16" s="39"/>
      <c r="H16" s="39"/>
      <c r="I16" s="39"/>
    </row>
    <row r="17" spans="1:9" ht="14.25">
      <c r="A17" s="176" t="s">
        <v>185</v>
      </c>
      <c r="B17" s="177"/>
      <c r="C17" s="178" t="s">
        <v>113</v>
      </c>
      <c r="D17" s="206"/>
      <c r="E17" s="168"/>
      <c r="F17" s="41"/>
      <c r="G17" s="212" t="s">
        <v>202</v>
      </c>
      <c r="H17" s="212"/>
      <c r="I17" s="212"/>
    </row>
    <row r="18" spans="1:9" ht="14.25">
      <c r="A18" s="54"/>
      <c r="B18" s="47"/>
      <c r="C18" s="213"/>
      <c r="D18" s="213"/>
      <c r="E18" s="130"/>
      <c r="F18" s="55"/>
      <c r="G18" s="214"/>
      <c r="H18" s="214"/>
      <c r="I18" s="214"/>
    </row>
    <row r="19" spans="1:9" ht="14.25">
      <c r="A19" s="39" t="s">
        <v>193</v>
      </c>
      <c r="B19" s="39"/>
      <c r="C19" s="178" t="s">
        <v>113</v>
      </c>
      <c r="D19" s="206"/>
      <c r="E19" s="168"/>
      <c r="F19" s="39"/>
      <c r="G19" s="205" t="s">
        <v>203</v>
      </c>
      <c r="H19" s="205"/>
      <c r="I19" s="205"/>
    </row>
    <row r="20" spans="1:9" ht="14.25">
      <c r="A20" s="44"/>
      <c r="B20" s="44"/>
      <c r="C20" s="86"/>
      <c r="D20" s="86"/>
      <c r="E20" s="86"/>
      <c r="F20" s="44"/>
      <c r="G20" s="44"/>
      <c r="H20" s="44"/>
      <c r="I20" s="44"/>
    </row>
    <row r="21" spans="1:9" ht="15">
      <c r="A21" s="40"/>
      <c r="B21" s="40"/>
      <c r="C21" s="90"/>
      <c r="D21" s="90"/>
      <c r="E21" s="90"/>
      <c r="F21" s="40"/>
      <c r="G21" s="40"/>
      <c r="H21" s="40"/>
      <c r="I21" s="40"/>
    </row>
  </sheetData>
  <sheetProtection/>
  <mergeCells count="15">
    <mergeCell ref="G1:I1"/>
    <mergeCell ref="C17:D17"/>
    <mergeCell ref="G17:I17"/>
    <mergeCell ref="C18:D18"/>
    <mergeCell ref="G18:I18"/>
    <mergeCell ref="F4:I4"/>
    <mergeCell ref="A2:I2"/>
    <mergeCell ref="A17:B17"/>
    <mergeCell ref="C4:C5"/>
    <mergeCell ref="D4:D5"/>
    <mergeCell ref="E4:E5"/>
    <mergeCell ref="G19:I19"/>
    <mergeCell ref="C19:D19"/>
    <mergeCell ref="A4:A5"/>
    <mergeCell ref="B4:B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6.57421875" style="59" customWidth="1"/>
    <col min="2" max="2" width="8.00390625" style="59" customWidth="1"/>
    <col min="3" max="3" width="11.421875" style="59" customWidth="1"/>
    <col min="4" max="4" width="15.7109375" style="59" customWidth="1"/>
    <col min="5" max="5" width="13.140625" style="59" customWidth="1"/>
    <col min="6" max="6" width="9.57421875" style="0" bestFit="1" customWidth="1"/>
  </cols>
  <sheetData>
    <row r="1" spans="1:5" ht="12.75">
      <c r="A1" s="130"/>
      <c r="B1" s="130"/>
      <c r="C1" s="130"/>
      <c r="D1" s="130" t="s">
        <v>153</v>
      </c>
      <c r="E1" s="56"/>
    </row>
    <row r="2" spans="1:5" ht="12.75">
      <c r="A2" s="179" t="s">
        <v>217</v>
      </c>
      <c r="B2" s="179"/>
      <c r="C2" s="179"/>
      <c r="D2" s="179"/>
      <c r="E2" s="56"/>
    </row>
    <row r="3" spans="1:5" ht="12.75">
      <c r="A3" s="131"/>
      <c r="B3" s="131"/>
      <c r="C3" s="131"/>
      <c r="D3" s="131"/>
      <c r="E3" s="114"/>
    </row>
    <row r="4" spans="1:5" ht="68.25" customHeight="1">
      <c r="A4" s="138" t="s">
        <v>1</v>
      </c>
      <c r="B4" s="48" t="s">
        <v>2</v>
      </c>
      <c r="C4" s="94" t="s">
        <v>230</v>
      </c>
      <c r="D4" s="94" t="s">
        <v>231</v>
      </c>
      <c r="E4" s="94" t="s">
        <v>220</v>
      </c>
    </row>
    <row r="5" spans="1:5" ht="12.75">
      <c r="A5" s="138">
        <v>1</v>
      </c>
      <c r="B5" s="48">
        <v>2</v>
      </c>
      <c r="C5" s="94">
        <v>3</v>
      </c>
      <c r="D5" s="94">
        <v>4</v>
      </c>
      <c r="E5" s="94">
        <v>5</v>
      </c>
    </row>
    <row r="6" spans="1:5" ht="75" customHeight="1">
      <c r="A6" s="139" t="s">
        <v>218</v>
      </c>
      <c r="B6" s="169">
        <v>5010</v>
      </c>
      <c r="C6" s="132">
        <f>C7+C8+C9</f>
        <v>175</v>
      </c>
      <c r="D6" s="132">
        <v>183</v>
      </c>
      <c r="E6" s="132">
        <v>183</v>
      </c>
    </row>
    <row r="7" spans="1:5" ht="15" customHeight="1">
      <c r="A7" s="140" t="s">
        <v>121</v>
      </c>
      <c r="B7" s="169">
        <v>5011</v>
      </c>
      <c r="C7" s="133">
        <v>1</v>
      </c>
      <c r="D7" s="133">
        <v>1</v>
      </c>
      <c r="E7" s="133">
        <v>1</v>
      </c>
    </row>
    <row r="8" spans="1:5" ht="30" customHeight="1">
      <c r="A8" s="140" t="s">
        <v>122</v>
      </c>
      <c r="B8" s="169">
        <v>5012</v>
      </c>
      <c r="C8" s="133">
        <v>14</v>
      </c>
      <c r="D8" s="133">
        <v>14</v>
      </c>
      <c r="E8" s="133">
        <v>14</v>
      </c>
    </row>
    <row r="9" spans="1:5" ht="15" customHeight="1">
      <c r="A9" s="140" t="s">
        <v>123</v>
      </c>
      <c r="B9" s="169">
        <v>5013</v>
      </c>
      <c r="C9" s="133">
        <v>160</v>
      </c>
      <c r="D9" s="133">
        <f>D6-D7-D8</f>
        <v>168</v>
      </c>
      <c r="E9" s="133">
        <f>E6-E7-E8</f>
        <v>168</v>
      </c>
    </row>
    <row r="10" spans="1:5" ht="29.25" customHeight="1">
      <c r="A10" s="139" t="s">
        <v>124</v>
      </c>
      <c r="B10" s="169">
        <v>5020</v>
      </c>
      <c r="C10" s="132">
        <v>24433</v>
      </c>
      <c r="D10" s="132">
        <f>D11+D12+D13</f>
        <v>26102</v>
      </c>
      <c r="E10" s="132">
        <f>E11+E12+E13</f>
        <v>26102</v>
      </c>
    </row>
    <row r="11" spans="1:5" ht="15" customHeight="1">
      <c r="A11" s="140" t="s">
        <v>121</v>
      </c>
      <c r="B11" s="169">
        <v>5021</v>
      </c>
      <c r="C11" s="133">
        <v>808</v>
      </c>
      <c r="D11" s="133">
        <v>423</v>
      </c>
      <c r="E11" s="133">
        <v>423</v>
      </c>
    </row>
    <row r="12" spans="1:5" ht="30" customHeight="1">
      <c r="A12" s="140" t="s">
        <v>122</v>
      </c>
      <c r="B12" s="169">
        <v>5022</v>
      </c>
      <c r="C12" s="133">
        <v>3091</v>
      </c>
      <c r="D12" s="133">
        <f>3896-D11</f>
        <v>3473</v>
      </c>
      <c r="E12" s="133">
        <f>3896-E11</f>
        <v>3473</v>
      </c>
    </row>
    <row r="13" spans="1:5" ht="15" customHeight="1">
      <c r="A13" s="140" t="s">
        <v>123</v>
      </c>
      <c r="B13" s="169">
        <v>5023</v>
      </c>
      <c r="C13" s="133">
        <v>20534</v>
      </c>
      <c r="D13" s="133">
        <f>26102-3473-423</f>
        <v>22206</v>
      </c>
      <c r="E13" s="133">
        <f>26102-3473-423</f>
        <v>22206</v>
      </c>
    </row>
    <row r="14" spans="1:5" ht="45" customHeight="1">
      <c r="A14" s="139" t="s">
        <v>151</v>
      </c>
      <c r="B14" s="169">
        <v>5030</v>
      </c>
      <c r="C14" s="132">
        <v>11635</v>
      </c>
      <c r="D14" s="132">
        <f aca="true" t="shared" si="0" ref="D14:E17">D10/D6/12*1000</f>
        <v>11886.156648451732</v>
      </c>
      <c r="E14" s="132">
        <f t="shared" si="0"/>
        <v>11886.156648451732</v>
      </c>
    </row>
    <row r="15" spans="1:6" ht="15" customHeight="1">
      <c r="A15" s="140" t="s">
        <v>121</v>
      </c>
      <c r="B15" s="169">
        <v>5031</v>
      </c>
      <c r="C15" s="141">
        <v>67333</v>
      </c>
      <c r="D15" s="133">
        <f t="shared" si="0"/>
        <v>35250</v>
      </c>
      <c r="E15" s="133">
        <f t="shared" si="0"/>
        <v>35250</v>
      </c>
      <c r="F15" s="85"/>
    </row>
    <row r="16" spans="1:5" ht="30" customHeight="1">
      <c r="A16" s="140" t="s">
        <v>122</v>
      </c>
      <c r="B16" s="169">
        <v>5032</v>
      </c>
      <c r="C16" s="141">
        <v>18399</v>
      </c>
      <c r="D16" s="133">
        <f t="shared" si="0"/>
        <v>20672.619047619046</v>
      </c>
      <c r="E16" s="133">
        <f t="shared" si="0"/>
        <v>20672.619047619046</v>
      </c>
    </row>
    <row r="17" spans="1:5" ht="15" customHeight="1">
      <c r="A17" s="140" t="s">
        <v>123</v>
      </c>
      <c r="B17" s="169">
        <v>5033</v>
      </c>
      <c r="C17" s="141">
        <v>10695</v>
      </c>
      <c r="D17" s="133">
        <f t="shared" si="0"/>
        <v>11014.88095238095</v>
      </c>
      <c r="E17" s="133">
        <f t="shared" si="0"/>
        <v>11014.88095238095</v>
      </c>
    </row>
    <row r="18" spans="1:5" ht="30" customHeight="1">
      <c r="A18" s="139" t="s">
        <v>125</v>
      </c>
      <c r="B18" s="169">
        <v>5040</v>
      </c>
      <c r="C18" s="134">
        <v>29790</v>
      </c>
      <c r="D18" s="132">
        <f>D19+D20+D21</f>
        <v>31844.44</v>
      </c>
      <c r="E18" s="132">
        <f>E19+E20+E21</f>
        <v>31844.44</v>
      </c>
    </row>
    <row r="19" spans="1:5" ht="15" customHeight="1">
      <c r="A19" s="140" t="s">
        <v>121</v>
      </c>
      <c r="B19" s="169">
        <v>5041</v>
      </c>
      <c r="C19" s="135">
        <v>986</v>
      </c>
      <c r="D19" s="133">
        <f aca="true" t="shared" si="1" ref="D19:E21">D11*1.22</f>
        <v>516.06</v>
      </c>
      <c r="E19" s="133">
        <f t="shared" si="1"/>
        <v>516.06</v>
      </c>
    </row>
    <row r="20" spans="1:5" ht="30" customHeight="1">
      <c r="A20" s="140" t="s">
        <v>122</v>
      </c>
      <c r="B20" s="169">
        <v>5042</v>
      </c>
      <c r="C20" s="135">
        <v>3771</v>
      </c>
      <c r="D20" s="133">
        <f t="shared" si="1"/>
        <v>4237.0599999999995</v>
      </c>
      <c r="E20" s="133">
        <f t="shared" si="1"/>
        <v>4237.0599999999995</v>
      </c>
    </row>
    <row r="21" spans="1:5" ht="15" customHeight="1">
      <c r="A21" s="140" t="s">
        <v>123</v>
      </c>
      <c r="B21" s="169">
        <v>5043</v>
      </c>
      <c r="C21" s="142">
        <v>25033</v>
      </c>
      <c r="D21" s="133">
        <f t="shared" si="1"/>
        <v>27091.32</v>
      </c>
      <c r="E21" s="133">
        <f t="shared" si="1"/>
        <v>27091.32</v>
      </c>
    </row>
    <row r="22" spans="1:5" ht="45" customHeight="1">
      <c r="A22" s="139" t="s">
        <v>126</v>
      </c>
      <c r="B22" s="169">
        <v>5050</v>
      </c>
      <c r="C22" s="134">
        <v>14186</v>
      </c>
      <c r="D22" s="134">
        <f>D18/12/183*1000</f>
        <v>14501.111111111111</v>
      </c>
      <c r="E22" s="134">
        <f>E18/12/183*1000</f>
        <v>14501.111111111111</v>
      </c>
    </row>
    <row r="23" spans="1:5" ht="15" customHeight="1">
      <c r="A23" s="140" t="s">
        <v>121</v>
      </c>
      <c r="B23" s="169">
        <v>5051</v>
      </c>
      <c r="C23" s="133">
        <v>82147</v>
      </c>
      <c r="D23" s="135">
        <f>D19/12*1000</f>
        <v>43004.99999999999</v>
      </c>
      <c r="E23" s="135">
        <f>E19/12*1000</f>
        <v>43004.99999999999</v>
      </c>
    </row>
    <row r="24" spans="1:5" ht="30" customHeight="1">
      <c r="A24" s="140" t="s">
        <v>122</v>
      </c>
      <c r="B24" s="169">
        <v>5052</v>
      </c>
      <c r="C24" s="133">
        <v>22447</v>
      </c>
      <c r="D24" s="135">
        <f>D20/12/D8*1000</f>
        <v>25220.595238095237</v>
      </c>
      <c r="E24" s="135">
        <f>E20/12/E8*1000</f>
        <v>25220.595238095237</v>
      </c>
    </row>
    <row r="25" spans="1:5" ht="15" customHeight="1">
      <c r="A25" s="140" t="s">
        <v>123</v>
      </c>
      <c r="B25" s="169">
        <v>5053</v>
      </c>
      <c r="C25" s="133">
        <v>13038</v>
      </c>
      <c r="D25" s="135">
        <f>D21/D9/12*1000</f>
        <v>13438.154761904761</v>
      </c>
      <c r="E25" s="135">
        <f>E21/E9/12*1000</f>
        <v>13438.154761904761</v>
      </c>
    </row>
    <row r="26" spans="1:5" ht="12.75">
      <c r="A26" s="56"/>
      <c r="B26" s="56"/>
      <c r="C26" s="136"/>
      <c r="D26" s="56"/>
      <c r="E26" s="56"/>
    </row>
    <row r="27" spans="1:5" ht="15" customHeight="1">
      <c r="A27" s="129" t="s">
        <v>185</v>
      </c>
      <c r="B27" s="129"/>
      <c r="C27" s="163" t="s">
        <v>113</v>
      </c>
      <c r="D27" s="130"/>
      <c r="E27" s="162"/>
    </row>
    <row r="28" spans="1:5" ht="12.75">
      <c r="A28" s="143"/>
      <c r="B28" s="143"/>
      <c r="C28" s="130"/>
      <c r="D28" s="98"/>
      <c r="E28" s="98"/>
    </row>
    <row r="29" spans="1:5" ht="12.75">
      <c r="A29" s="57"/>
      <c r="B29" s="57"/>
      <c r="C29" s="57"/>
      <c r="D29" s="57"/>
      <c r="E29" s="56"/>
    </row>
    <row r="30" spans="1:5" ht="12.75">
      <c r="A30" s="57" t="s">
        <v>193</v>
      </c>
      <c r="B30" s="57"/>
      <c r="C30" s="137"/>
      <c r="D30" s="165"/>
      <c r="E30" s="56"/>
    </row>
    <row r="31" spans="1:4" ht="15.75">
      <c r="A31" s="58"/>
      <c r="B31" s="58"/>
      <c r="C31" s="144"/>
      <c r="D31" s="58"/>
    </row>
  </sheetData>
  <sheetProtection/>
  <mergeCells count="1"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8515625" style="0" customWidth="1"/>
    <col min="6" max="9" width="6.8515625" style="0" customWidth="1"/>
  </cols>
  <sheetData>
    <row r="2" spans="1:9" ht="15">
      <c r="A2" s="145"/>
      <c r="B2" s="146"/>
      <c r="C2" s="146"/>
      <c r="D2" s="146"/>
      <c r="E2" s="146"/>
      <c r="F2" s="146"/>
      <c r="G2" s="146"/>
      <c r="H2" s="219" t="s">
        <v>221</v>
      </c>
      <c r="I2" s="219"/>
    </row>
    <row r="3" spans="1:9" ht="14.25">
      <c r="A3" s="220" t="s">
        <v>222</v>
      </c>
      <c r="B3" s="220"/>
      <c r="C3" s="220"/>
      <c r="D3" s="220"/>
      <c r="E3" s="220"/>
      <c r="F3" s="220"/>
      <c r="G3" s="220"/>
      <c r="H3" s="220"/>
      <c r="I3" s="220"/>
    </row>
    <row r="4" spans="1:9" ht="15.75">
      <c r="A4" s="147"/>
      <c r="B4" s="148"/>
      <c r="C4" s="147"/>
      <c r="D4" s="147"/>
      <c r="E4" s="148"/>
      <c r="F4" s="147"/>
      <c r="G4" s="147"/>
      <c r="H4" s="147"/>
      <c r="I4" s="147"/>
    </row>
    <row r="5" spans="1:9" ht="15" customHeight="1">
      <c r="A5" s="221" t="s">
        <v>1</v>
      </c>
      <c r="B5" s="222" t="s">
        <v>2</v>
      </c>
      <c r="C5" s="223" t="s">
        <v>230</v>
      </c>
      <c r="D5" s="223" t="s">
        <v>231</v>
      </c>
      <c r="E5" s="223" t="s">
        <v>220</v>
      </c>
      <c r="F5" s="222" t="s">
        <v>3</v>
      </c>
      <c r="G5" s="222"/>
      <c r="H5" s="222"/>
      <c r="I5" s="222"/>
    </row>
    <row r="6" spans="1:9" ht="15">
      <c r="A6" s="221"/>
      <c r="B6" s="222"/>
      <c r="C6" s="223"/>
      <c r="D6" s="223"/>
      <c r="E6" s="223"/>
      <c r="F6" s="149" t="s">
        <v>4</v>
      </c>
      <c r="G6" s="149" t="s">
        <v>5</v>
      </c>
      <c r="H6" s="149" t="s">
        <v>6</v>
      </c>
      <c r="I6" s="149" t="s">
        <v>7</v>
      </c>
    </row>
    <row r="7" spans="1:9" ht="12.75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</row>
    <row r="8" spans="1:9" ht="14.25">
      <c r="A8" s="224" t="s">
        <v>223</v>
      </c>
      <c r="B8" s="225"/>
      <c r="C8" s="225"/>
      <c r="D8" s="225"/>
      <c r="E8" s="225"/>
      <c r="F8" s="225"/>
      <c r="G8" s="225"/>
      <c r="H8" s="225"/>
      <c r="I8" s="226"/>
    </row>
    <row r="9" spans="1:9" ht="48" customHeight="1">
      <c r="A9" s="152" t="s">
        <v>224</v>
      </c>
      <c r="B9" s="153">
        <v>6000</v>
      </c>
      <c r="C9" s="154" t="s">
        <v>175</v>
      </c>
      <c r="D9" s="154" t="s">
        <v>175</v>
      </c>
      <c r="E9" s="154" t="s">
        <v>175</v>
      </c>
      <c r="F9" s="154" t="s">
        <v>175</v>
      </c>
      <c r="G9" s="154" t="s">
        <v>175</v>
      </c>
      <c r="H9" s="154" t="s">
        <v>175</v>
      </c>
      <c r="I9" s="154" t="s">
        <v>175</v>
      </c>
    </row>
    <row r="10" spans="1:9" ht="14.25">
      <c r="A10" s="227" t="s">
        <v>225</v>
      </c>
      <c r="B10" s="228"/>
      <c r="C10" s="228"/>
      <c r="D10" s="228"/>
      <c r="E10" s="228"/>
      <c r="F10" s="228"/>
      <c r="G10" s="228"/>
      <c r="H10" s="228"/>
      <c r="I10" s="229"/>
    </row>
    <row r="11" spans="1:9" ht="65.25" customHeight="1">
      <c r="A11" s="152" t="s">
        <v>236</v>
      </c>
      <c r="B11" s="153">
        <v>6010</v>
      </c>
      <c r="C11" s="154" t="s">
        <v>175</v>
      </c>
      <c r="D11" s="154" t="s">
        <v>175</v>
      </c>
      <c r="E11" s="154" t="s">
        <v>175</v>
      </c>
      <c r="F11" s="154" t="s">
        <v>175</v>
      </c>
      <c r="G11" s="154" t="s">
        <v>175</v>
      </c>
      <c r="H11" s="154" t="s">
        <v>175</v>
      </c>
      <c r="I11" s="154" t="s">
        <v>175</v>
      </c>
    </row>
    <row r="12" spans="1:9" ht="45">
      <c r="A12" s="152" t="s">
        <v>226</v>
      </c>
      <c r="B12" s="155">
        <v>6020</v>
      </c>
      <c r="C12" s="154" t="s">
        <v>175</v>
      </c>
      <c r="D12" s="154" t="s">
        <v>175</v>
      </c>
      <c r="E12" s="154" t="s">
        <v>175</v>
      </c>
      <c r="F12" s="154" t="s">
        <v>175</v>
      </c>
      <c r="G12" s="154" t="s">
        <v>175</v>
      </c>
      <c r="H12" s="154" t="s">
        <v>175</v>
      </c>
      <c r="I12" s="154" t="s">
        <v>175</v>
      </c>
    </row>
    <row r="13" spans="1:9" ht="15">
      <c r="A13" s="156" t="s">
        <v>227</v>
      </c>
      <c r="B13" s="156"/>
      <c r="C13" s="156"/>
      <c r="D13" s="156"/>
      <c r="E13" s="156"/>
      <c r="F13" s="156"/>
      <c r="G13" s="156"/>
      <c r="H13" s="157"/>
      <c r="I13" s="157"/>
    </row>
    <row r="14" spans="1:9" ht="15">
      <c r="A14" s="158"/>
      <c r="B14" s="158"/>
      <c r="C14" s="158"/>
      <c r="D14" s="158"/>
      <c r="E14" s="158"/>
      <c r="F14" s="158"/>
      <c r="G14" s="158"/>
      <c r="H14" s="159"/>
      <c r="I14" s="159"/>
    </row>
    <row r="15" spans="1:9" ht="15">
      <c r="A15" s="158"/>
      <c r="B15" s="158"/>
      <c r="C15" s="158"/>
      <c r="D15" s="158"/>
      <c r="E15" s="158"/>
      <c r="F15" s="158"/>
      <c r="G15" s="158"/>
      <c r="H15" s="159"/>
      <c r="I15" s="159"/>
    </row>
    <row r="16" spans="1:9" ht="15">
      <c r="A16" s="158"/>
      <c r="B16" s="158"/>
      <c r="C16" s="158"/>
      <c r="D16" s="158"/>
      <c r="E16" s="158"/>
      <c r="F16" s="158"/>
      <c r="G16" s="158"/>
      <c r="H16" s="159"/>
      <c r="I16" s="159"/>
    </row>
    <row r="17" spans="1:9" ht="12.75">
      <c r="A17" s="194" t="s">
        <v>185</v>
      </c>
      <c r="B17" s="195"/>
      <c r="C17" s="190"/>
      <c r="D17" s="191"/>
      <c r="E17" s="161"/>
      <c r="F17" s="63"/>
      <c r="G17" s="196" t="s">
        <v>202</v>
      </c>
      <c r="H17" s="196"/>
      <c r="I17" s="196"/>
    </row>
    <row r="18" spans="1:9" ht="29.25" customHeight="1">
      <c r="A18" s="57" t="s">
        <v>194</v>
      </c>
      <c r="B18" s="57"/>
      <c r="C18" s="190" t="s">
        <v>237</v>
      </c>
      <c r="D18" s="191"/>
      <c r="E18" s="161"/>
      <c r="F18" s="57"/>
      <c r="G18" s="192" t="s">
        <v>203</v>
      </c>
      <c r="H18" s="192"/>
      <c r="I18" s="192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15">
    <mergeCell ref="A8:I8"/>
    <mergeCell ref="A10:I10"/>
    <mergeCell ref="C18:D18"/>
    <mergeCell ref="G18:I18"/>
    <mergeCell ref="A17:B17"/>
    <mergeCell ref="C17:D17"/>
    <mergeCell ref="G17:I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2022-09-05T05:11:19Z</cp:lastPrinted>
  <dcterms:created xsi:type="dcterms:W3CDTF">1996-10-08T23:32:33Z</dcterms:created>
  <dcterms:modified xsi:type="dcterms:W3CDTF">2022-09-05T05:15:09Z</dcterms:modified>
  <cp:category/>
  <cp:version/>
  <cp:contentType/>
  <cp:contentStatus/>
</cp:coreProperties>
</file>